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W:\E. Data Collection and Analysis\aMZPiMRP BP\B. Dok zarz\B. Procedury projektowe\G. P Rap i Monitorowania\v3.00\"/>
    </mc:Choice>
  </mc:AlternateContent>
  <bookViews>
    <workbookView xWindow="0" yWindow="1140" windowWidth="16380" windowHeight="7068"/>
  </bookViews>
  <sheets>
    <sheet name="Raport" sheetId="8" r:id="rId1"/>
    <sheet name="Zaawansowanie %-old" sheetId="11" state="hidden" r:id="rId2"/>
    <sheet name="Status Zadań" sheetId="12" r:id="rId3"/>
    <sheet name="Slowniki" sheetId="10" r:id="rId4"/>
  </sheets>
  <definedNames>
    <definedName name="_xlnm._FilterDatabase" localSheetId="2" hidden="1">'Status Zadań'!$B$2:$K$9</definedName>
    <definedName name="harmPZRP" localSheetId="2">#REF!</definedName>
    <definedName name="harmPZRP">#REF!</definedName>
    <definedName name="harmSOOSPZRP" localSheetId="2">#REF!</definedName>
    <definedName name="harmSOOSPZRP">#REF!</definedName>
    <definedName name="_xlnm.Print_Area" localSheetId="0">Raport!$A$1:$C$118</definedName>
    <definedName name="_xlnm.Print_Titles" localSheetId="0">Raport!$1:$1</definedName>
    <definedName name="Statusy" localSheetId="2">#REF!</definedName>
    <definedName name="Statusy">Slowniki!$A$2:$A$5</definedName>
  </definedNames>
  <calcPr calcId="152511"/>
</workbook>
</file>

<file path=xl/calcChain.xml><?xml version="1.0" encoding="utf-8"?>
<calcChain xmlns="http://schemas.openxmlformats.org/spreadsheetml/2006/main">
  <c r="K12" i="12" l="1"/>
  <c r="F19" i="12" l="1"/>
  <c r="F11" i="12"/>
  <c r="G17" i="12" l="1"/>
  <c r="G16" i="12"/>
  <c r="G15" i="12"/>
  <c r="G14" i="12"/>
  <c r="G13" i="12"/>
  <c r="G12" i="12"/>
  <c r="I4" i="12" l="1"/>
  <c r="F12" i="12" l="1"/>
  <c r="I16" i="12" l="1"/>
  <c r="E16" i="12" l="1"/>
  <c r="G33" i="12" l="1"/>
  <c r="G32" i="12"/>
  <c r="G31" i="12"/>
  <c r="G30" i="12"/>
  <c r="G29" i="12"/>
  <c r="G28" i="12"/>
  <c r="G25" i="12"/>
  <c r="G24" i="12"/>
  <c r="G23" i="12"/>
  <c r="G22" i="12"/>
  <c r="G20" i="12"/>
  <c r="G21" i="12"/>
  <c r="P34" i="12" l="1"/>
  <c r="P33" i="12"/>
  <c r="P32" i="12"/>
  <c r="P31" i="12"/>
  <c r="P30" i="12"/>
  <c r="P29" i="12"/>
  <c r="P28" i="12"/>
  <c r="P26" i="12"/>
  <c r="P25" i="12"/>
  <c r="P24" i="12"/>
  <c r="P23" i="12"/>
  <c r="P22" i="12"/>
  <c r="P21" i="12"/>
  <c r="P20" i="12"/>
  <c r="P18" i="12"/>
  <c r="P17" i="12"/>
  <c r="P16" i="12"/>
  <c r="P15" i="12"/>
  <c r="P14" i="12"/>
  <c r="P13" i="12"/>
  <c r="P12" i="12"/>
  <c r="P9" i="12"/>
  <c r="I43" i="12"/>
  <c r="I42" i="12"/>
  <c r="I41" i="12"/>
  <c r="I40" i="12"/>
  <c r="I39" i="12"/>
  <c r="I38" i="12"/>
  <c r="I37" i="12"/>
  <c r="I35" i="12"/>
  <c r="K30" i="12"/>
  <c r="E33" i="12"/>
  <c r="K33" i="12" s="1"/>
  <c r="L33" i="12" s="1"/>
  <c r="E32" i="12"/>
  <c r="K32" i="12" s="1"/>
  <c r="E31" i="12"/>
  <c r="K31" i="12" s="1"/>
  <c r="E30" i="12"/>
  <c r="R30" i="12" s="1"/>
  <c r="E29" i="12"/>
  <c r="K29" i="12" s="1"/>
  <c r="E28" i="12"/>
  <c r="N28" i="12" s="1"/>
  <c r="E25" i="12"/>
  <c r="N25" i="12" s="1"/>
  <c r="E24" i="12"/>
  <c r="R24" i="12" s="1"/>
  <c r="E23" i="12"/>
  <c r="R23" i="12" s="1"/>
  <c r="E22" i="12"/>
  <c r="N22" i="12" s="1"/>
  <c r="E21" i="12"/>
  <c r="N21" i="12" s="1"/>
  <c r="E20" i="12"/>
  <c r="N31" i="12" l="1"/>
  <c r="R31" i="12"/>
  <c r="R25" i="12"/>
  <c r="R20" i="12"/>
  <c r="K20" i="12"/>
  <c r="K25" i="12"/>
  <c r="N23" i="12"/>
  <c r="P19" i="12"/>
  <c r="P27" i="12"/>
  <c r="Q12" i="12"/>
  <c r="P11" i="12"/>
  <c r="N32" i="12"/>
  <c r="R32" i="12"/>
  <c r="N29" i="12"/>
  <c r="N33" i="12"/>
  <c r="R29" i="12"/>
  <c r="R33" i="12"/>
  <c r="N30" i="12"/>
  <c r="N20" i="12"/>
  <c r="N24" i="12"/>
  <c r="R22" i="12"/>
  <c r="R21" i="12"/>
  <c r="R28" i="12"/>
  <c r="K28" i="12"/>
  <c r="K24" i="12"/>
  <c r="K23" i="12"/>
  <c r="K22" i="12"/>
  <c r="K21" i="12"/>
  <c r="I34" i="12"/>
  <c r="I26" i="12"/>
  <c r="I31" i="12"/>
  <c r="I33" i="12"/>
  <c r="I32" i="12"/>
  <c r="I30" i="12"/>
  <c r="I29" i="12"/>
  <c r="I28" i="12"/>
  <c r="I25" i="12"/>
  <c r="I24" i="12"/>
  <c r="I23" i="12"/>
  <c r="I22" i="12"/>
  <c r="I21" i="12"/>
  <c r="I20" i="12"/>
  <c r="I18" i="12"/>
  <c r="I13" i="12"/>
  <c r="I12" i="12"/>
  <c r="I17" i="12"/>
  <c r="I15" i="12"/>
  <c r="I14" i="12"/>
  <c r="P10" i="12" l="1"/>
  <c r="I27" i="12"/>
  <c r="I19" i="12"/>
  <c r="I11" i="12"/>
  <c r="J12" i="12"/>
  <c r="I10" i="12" l="1"/>
  <c r="A66" i="8"/>
  <c r="A67" i="8"/>
  <c r="E34" i="12"/>
  <c r="F26" i="12"/>
  <c r="E26" i="12"/>
  <c r="F17" i="12"/>
  <c r="F13" i="12"/>
  <c r="F14" i="12"/>
  <c r="F16" i="12"/>
  <c r="F18" i="12"/>
  <c r="F15" i="12"/>
  <c r="E17" i="12"/>
  <c r="E18" i="12"/>
  <c r="E15" i="12"/>
  <c r="E14" i="12"/>
  <c r="E13" i="12"/>
  <c r="E12" i="12"/>
  <c r="N12" i="12" s="1"/>
  <c r="Q26" i="12" l="1"/>
  <c r="J26" i="12"/>
  <c r="N34" i="12"/>
  <c r="N27" i="12" s="1"/>
  <c r="R34" i="12"/>
  <c r="R27" i="12" s="1"/>
  <c r="K34" i="12"/>
  <c r="K27" i="12" s="1"/>
  <c r="K18" i="12"/>
  <c r="N18" i="12"/>
  <c r="R18" i="12"/>
  <c r="S18" i="12" s="1"/>
  <c r="K26" i="12"/>
  <c r="K19" i="12" s="1"/>
  <c r="R26" i="12"/>
  <c r="N26" i="12"/>
  <c r="N19" i="12" s="1"/>
  <c r="O10" i="12"/>
  <c r="L26" i="12"/>
  <c r="Q16" i="12"/>
  <c r="J16" i="12"/>
  <c r="Q17" i="12"/>
  <c r="J17" i="12"/>
  <c r="Q18" i="12"/>
  <c r="L18" i="12"/>
  <c r="J18" i="12"/>
  <c r="Q14" i="12"/>
  <c r="J14" i="12"/>
  <c r="Q15" i="12"/>
  <c r="J15" i="12"/>
  <c r="Q13" i="12"/>
  <c r="J13" i="12"/>
  <c r="N17" i="12"/>
  <c r="K17" i="12"/>
  <c r="L17" i="12" s="1"/>
  <c r="R17" i="12"/>
  <c r="S17" i="12" s="1"/>
  <c r="N16" i="12"/>
  <c r="R16" i="12"/>
  <c r="S16" i="12" s="1"/>
  <c r="K16" i="12"/>
  <c r="L16" i="12" s="1"/>
  <c r="N15" i="12"/>
  <c r="K15" i="12"/>
  <c r="L15" i="12" s="1"/>
  <c r="R15" i="12"/>
  <c r="S15" i="12" s="1"/>
  <c r="N14" i="12"/>
  <c r="R14" i="12"/>
  <c r="S14" i="12" s="1"/>
  <c r="K14" i="12"/>
  <c r="L14" i="12" s="1"/>
  <c r="N13" i="12"/>
  <c r="N11" i="12" s="1"/>
  <c r="N10" i="12" s="1"/>
  <c r="K13" i="12"/>
  <c r="L13" i="12" s="1"/>
  <c r="R13" i="12"/>
  <c r="S13" i="12" s="1"/>
  <c r="R12" i="12"/>
  <c r="K11" i="12" l="1"/>
  <c r="K10" i="12" s="1"/>
  <c r="S26" i="12"/>
  <c r="R19" i="12"/>
  <c r="R11" i="12"/>
  <c r="J11" i="12"/>
  <c r="Q11" i="12"/>
  <c r="S12" i="12"/>
  <c r="S11" i="12" s="1"/>
  <c r="L12" i="12"/>
  <c r="L11" i="12" s="1"/>
  <c r="E27" i="12"/>
  <c r="E19" i="12"/>
  <c r="E11" i="12"/>
  <c r="R10" i="12" l="1"/>
  <c r="S10" i="12" s="1"/>
  <c r="F27" i="12"/>
  <c r="F28" i="12" l="1"/>
  <c r="F34" i="12"/>
  <c r="F31" i="12"/>
  <c r="F29" i="12"/>
  <c r="F32" i="12"/>
  <c r="F33" i="12"/>
  <c r="F30" i="12"/>
  <c r="F24" i="12"/>
  <c r="F21" i="12"/>
  <c r="F20" i="12"/>
  <c r="F22" i="12"/>
  <c r="F23" i="12"/>
  <c r="F25" i="12"/>
  <c r="P37" i="12"/>
  <c r="P38" i="12"/>
  <c r="P39" i="12"/>
  <c r="P40" i="12"/>
  <c r="P41" i="12"/>
  <c r="P42" i="12"/>
  <c r="P43" i="12"/>
  <c r="P35" i="12"/>
  <c r="P8" i="12"/>
  <c r="P4" i="12"/>
  <c r="P3" i="12"/>
  <c r="Q34" i="12" l="1"/>
  <c r="J34" i="12"/>
  <c r="L34" i="12"/>
  <c r="S34" i="12"/>
  <c r="L28" i="12"/>
  <c r="J28" i="12"/>
  <c r="S28" i="12"/>
  <c r="Q28" i="12"/>
  <c r="Q32" i="12"/>
  <c r="L32" i="12"/>
  <c r="S32" i="12"/>
  <c r="J32" i="12"/>
  <c r="Q29" i="12"/>
  <c r="L29" i="12"/>
  <c r="S29" i="12"/>
  <c r="J29" i="12"/>
  <c r="Q33" i="12"/>
  <c r="S33" i="12"/>
  <c r="J33" i="12"/>
  <c r="Q30" i="12"/>
  <c r="L30" i="12"/>
  <c r="S30" i="12"/>
  <c r="J30" i="12"/>
  <c r="Q31" i="12"/>
  <c r="L31" i="12"/>
  <c r="S31" i="12"/>
  <c r="J31" i="12"/>
  <c r="Q25" i="12"/>
  <c r="L25" i="12"/>
  <c r="S25" i="12"/>
  <c r="J25" i="12"/>
  <c r="L24" i="12"/>
  <c r="Q24" i="12"/>
  <c r="S24" i="12"/>
  <c r="J24" i="12"/>
  <c r="L22" i="12"/>
  <c r="Q22" i="12"/>
  <c r="S22" i="12"/>
  <c r="J22" i="12"/>
  <c r="Q20" i="12"/>
  <c r="L20" i="12"/>
  <c r="S20" i="12"/>
  <c r="J20" i="12"/>
  <c r="Q21" i="12"/>
  <c r="L21" i="12"/>
  <c r="S21" i="12"/>
  <c r="J21" i="12"/>
  <c r="Q23" i="12"/>
  <c r="L23" i="12"/>
  <c r="S23" i="12"/>
  <c r="J23" i="12"/>
  <c r="O4" i="12"/>
  <c r="I8" i="12"/>
  <c r="O8" i="12" s="1"/>
  <c r="I9" i="12"/>
  <c r="O35" i="12"/>
  <c r="O37" i="12"/>
  <c r="O38" i="12"/>
  <c r="O39" i="12"/>
  <c r="O40" i="12"/>
  <c r="O41" i="12"/>
  <c r="O42" i="12"/>
  <c r="O43" i="12"/>
  <c r="I3" i="12"/>
  <c r="J27" i="12" l="1"/>
  <c r="J19" i="12"/>
  <c r="O3" i="12"/>
  <c r="J3" i="12"/>
  <c r="L19" i="12"/>
  <c r="J9" i="12"/>
  <c r="O9" i="12"/>
  <c r="L27" i="12"/>
  <c r="Q27" i="12"/>
  <c r="Q19" i="12"/>
  <c r="A14" i="8"/>
  <c r="A13" i="8"/>
  <c r="L10" i="12" l="1"/>
  <c r="Q10" i="12"/>
  <c r="J10" i="12"/>
  <c r="Q38" i="12"/>
  <c r="Q39" i="12"/>
  <c r="Q40" i="12"/>
  <c r="Q41" i="12"/>
  <c r="Q42" i="12"/>
  <c r="Q43" i="12"/>
  <c r="Q37" i="12"/>
  <c r="Q35" i="12"/>
  <c r="Q9" i="12"/>
  <c r="Q8" i="12"/>
  <c r="Q4" i="12"/>
  <c r="Q3" i="12"/>
  <c r="J43" i="12"/>
  <c r="J42" i="12"/>
  <c r="J41" i="12"/>
  <c r="J40" i="12"/>
  <c r="J39" i="12"/>
  <c r="J38" i="12"/>
  <c r="J37" i="12"/>
  <c r="J35" i="12"/>
  <c r="J8" i="12"/>
  <c r="J4" i="12"/>
  <c r="E40" i="12"/>
  <c r="E36" i="12"/>
  <c r="K36" i="12" s="1"/>
  <c r="E7" i="12"/>
  <c r="E6" i="12"/>
  <c r="E5" i="12"/>
  <c r="Q45" i="12" l="1"/>
  <c r="B67" i="8" s="1"/>
  <c r="J45" i="12"/>
  <c r="B14" i="8" s="1"/>
  <c r="K40" i="12"/>
  <c r="L40" i="12" s="1"/>
  <c r="R40" i="12"/>
  <c r="S40" i="12" s="1"/>
  <c r="N40" i="12"/>
  <c r="R36" i="12"/>
  <c r="E3" i="12" l="1"/>
  <c r="K3" i="12" l="1"/>
  <c r="L3" i="12" s="1"/>
  <c r="R3" i="12"/>
  <c r="S3" i="12" s="1"/>
  <c r="N3" i="12"/>
  <c r="E4" i="12"/>
  <c r="E8" i="12"/>
  <c r="R8" i="12" s="1"/>
  <c r="E9" i="12"/>
  <c r="E10" i="12"/>
  <c r="E35" i="12"/>
  <c r="E37" i="12"/>
  <c r="R37" i="12" s="1"/>
  <c r="S37" i="12" s="1"/>
  <c r="E38" i="12"/>
  <c r="R38" i="12" s="1"/>
  <c r="S38" i="12" s="1"/>
  <c r="E39" i="12"/>
  <c r="R39" i="12" s="1"/>
  <c r="S39" i="12" s="1"/>
  <c r="E41" i="12"/>
  <c r="R41" i="12" s="1"/>
  <c r="S41" i="12" s="1"/>
  <c r="E42" i="12"/>
  <c r="R42" i="12" s="1"/>
  <c r="S42" i="12" s="1"/>
  <c r="E43" i="12"/>
  <c r="R43" i="12" s="1"/>
  <c r="S43" i="12" s="1"/>
  <c r="R35" i="12" l="1"/>
  <c r="S35" i="12" s="1"/>
  <c r="N35" i="12"/>
  <c r="R9" i="12"/>
  <c r="S9" i="12" s="1"/>
  <c r="N9" i="12"/>
  <c r="K9" i="12"/>
  <c r="R4" i="12"/>
  <c r="S4" i="12" s="1"/>
  <c r="N4" i="12"/>
  <c r="K42" i="12"/>
  <c r="L42" i="12" s="1"/>
  <c r="N42" i="12"/>
  <c r="K39" i="12"/>
  <c r="L39" i="12" s="1"/>
  <c r="N39" i="12"/>
  <c r="K43" i="12"/>
  <c r="L43" i="12" s="1"/>
  <c r="N43" i="12"/>
  <c r="K38" i="12"/>
  <c r="L38" i="12" s="1"/>
  <c r="N38" i="12"/>
  <c r="L9" i="12"/>
  <c r="K37" i="12"/>
  <c r="L37" i="12" s="1"/>
  <c r="N37" i="12"/>
  <c r="K8" i="12"/>
  <c r="L8" i="12" s="1"/>
  <c r="N8" i="12"/>
  <c r="K41" i="12"/>
  <c r="L41" i="12" s="1"/>
  <c r="N41" i="12"/>
  <c r="K35" i="12"/>
  <c r="L35" i="12" s="1"/>
  <c r="K4" i="12"/>
  <c r="L4" i="12" s="1"/>
  <c r="L45" i="12" s="1"/>
  <c r="S45" i="12" l="1"/>
  <c r="B66" i="8"/>
  <c r="B13" i="8"/>
  <c r="B15" i="8" s="1"/>
  <c r="E10" i="11"/>
  <c r="E9" i="11"/>
  <c r="E8" i="11"/>
  <c r="E7" i="11"/>
  <c r="E6" i="11"/>
  <c r="E5" i="11"/>
  <c r="E4" i="11"/>
  <c r="E3" i="11"/>
  <c r="D2" i="11"/>
  <c r="C2" i="11"/>
  <c r="E2" i="11" s="1"/>
  <c r="B2" i="11"/>
</calcChain>
</file>

<file path=xl/comments1.xml><?xml version="1.0" encoding="utf-8"?>
<comments xmlns="http://schemas.openxmlformats.org/spreadsheetml/2006/main">
  <authors>
    <author>Skweres, Anna</author>
  </authors>
  <commentList>
    <comment ref="C18" authorId="0" shapeId="0">
      <text>
        <r>
          <rPr>
            <sz val="9"/>
            <color indexed="81"/>
            <rFont val="Tahoma"/>
            <family val="2"/>
            <charset val="238"/>
          </rPr>
          <t>% zaawansowania prac na koniec bieżącego okresu
Pola oznaczone na szaro pozostają nieuzupełnione</t>
        </r>
      </text>
    </comment>
    <comment ref="C69" authorId="0" shapeId="0">
      <text>
        <r>
          <rPr>
            <sz val="9"/>
            <color indexed="81"/>
            <rFont val="Tahoma"/>
            <family val="2"/>
            <charset val="238"/>
          </rPr>
          <t>planowany % zaawansowania prac na koniec przyszłego okresu
Pola oznaczone na szaro pozostają nieuzupełnione</t>
        </r>
      </text>
    </comment>
  </commentList>
</comments>
</file>

<file path=xl/sharedStrings.xml><?xml version="1.0" encoding="utf-8"?>
<sst xmlns="http://schemas.openxmlformats.org/spreadsheetml/2006/main" count="451" uniqueCount="172">
  <si>
    <t>Autor</t>
  </si>
  <si>
    <t>Okres sprawozdawczy</t>
  </si>
  <si>
    <t>Data sporządzenia raportu</t>
  </si>
  <si>
    <t>Status</t>
  </si>
  <si>
    <t>Podsumowanie zmian (zmiany zgłoszone, zaakceptowane, odrzucone)</t>
  </si>
  <si>
    <t>Następny okres sprawozdawczy</t>
  </si>
  <si>
    <t>ZIELONY</t>
  </si>
  <si>
    <t>ŻÓŁTY</t>
  </si>
  <si>
    <t>CZERWONY</t>
  </si>
  <si>
    <t>ZAKOŃCZONY</t>
  </si>
  <si>
    <t>Informacje ogólne</t>
  </si>
  <si>
    <t>Wykonawca</t>
  </si>
  <si>
    <t>Bieżący okres sprawozdawczy</t>
  </si>
  <si>
    <r>
      <rPr>
        <b/>
        <sz val="8"/>
        <rFont val="Arial"/>
        <family val="2"/>
        <charset val="238"/>
      </rPr>
      <t>Etap I:</t>
    </r>
    <r>
      <rPr>
        <sz val="8"/>
        <rFont val="Arial"/>
        <family val="2"/>
        <charset val="238"/>
      </rPr>
      <t xml:space="preserve"> Zdiagnozowanie problemów zarządzania ryzykiem powodziowym</t>
    </r>
  </si>
  <si>
    <r>
      <rPr>
        <b/>
        <sz val="8"/>
        <rFont val="Arial"/>
        <family val="2"/>
        <charset val="238"/>
      </rPr>
      <t>Etap II</t>
    </r>
    <r>
      <rPr>
        <sz val="8"/>
        <rFont val="Arial"/>
        <family val="2"/>
        <charset val="238"/>
      </rPr>
      <t>: Przypisanie działań do celów</t>
    </r>
  </si>
  <si>
    <r>
      <rPr>
        <b/>
        <sz val="8"/>
        <rFont val="Arial"/>
        <family val="2"/>
        <charset val="238"/>
      </rPr>
      <t xml:space="preserve">Etap III: </t>
    </r>
    <r>
      <rPr>
        <sz val="8"/>
        <rFont val="Arial"/>
        <family val="2"/>
        <charset val="238"/>
      </rPr>
      <t>Wskazanie instrumentów zarządzania ryzykiem powodziowym</t>
    </r>
  </si>
  <si>
    <r>
      <rPr>
        <b/>
        <sz val="8"/>
        <rFont val="Arial"/>
        <family val="2"/>
        <charset val="238"/>
      </rPr>
      <t xml:space="preserve">Etap IV: </t>
    </r>
    <r>
      <rPr>
        <sz val="8"/>
        <rFont val="Arial"/>
        <family val="2"/>
        <charset val="238"/>
      </rPr>
      <t>Opracowanie programów działań</t>
    </r>
  </si>
  <si>
    <r>
      <rPr>
        <b/>
        <sz val="8"/>
        <rFont val="Arial"/>
        <family val="2"/>
        <charset val="238"/>
      </rPr>
      <t xml:space="preserve">Etap V: </t>
    </r>
    <r>
      <rPr>
        <sz val="8"/>
        <rFont val="Arial"/>
        <family val="2"/>
        <charset val="238"/>
      </rPr>
      <t>Sporządzenie projektów planów zarządzania ryzykiem powodziowym</t>
    </r>
  </si>
  <si>
    <r>
      <rPr>
        <b/>
        <sz val="8"/>
        <rFont val="Arial"/>
        <family val="2"/>
        <charset val="238"/>
      </rPr>
      <t xml:space="preserve">Etap VI: </t>
    </r>
    <r>
      <rPr>
        <sz val="8"/>
        <rFont val="Arial"/>
        <family val="2"/>
        <charset val="238"/>
      </rPr>
      <t>Przeprowadzenie konsultacji społecznych projektów planów oraz kampanii
informacyjnej</t>
    </r>
  </si>
  <si>
    <r>
      <rPr>
        <b/>
        <sz val="8"/>
        <rFont val="Arial"/>
        <family val="2"/>
        <charset val="238"/>
      </rPr>
      <t xml:space="preserve">Etap VII: </t>
    </r>
    <r>
      <rPr>
        <sz val="8"/>
        <rFont val="Arial"/>
        <family val="2"/>
        <charset val="238"/>
      </rPr>
      <t>Przygotowanie ostatecznej wersji projektów planów do przyjęcia przez Radę Ministrów</t>
    </r>
  </si>
  <si>
    <r>
      <rPr>
        <b/>
        <sz val="8"/>
        <rFont val="Arial"/>
        <family val="2"/>
        <charset val="238"/>
      </rPr>
      <t xml:space="preserve">Etap VIII: </t>
    </r>
    <r>
      <rPr>
        <sz val="8"/>
        <rFont val="Arial"/>
        <family val="2"/>
        <charset val="238"/>
      </rPr>
      <t>Opracowanie raportu przekazywanego do KE z realizacji opracowania
planów zarządzania ryzykiem powodziowym dla obszarów dorzeczy</t>
    </r>
  </si>
  <si>
    <t>Ryzyka, zagadnienia, zmiany</t>
  </si>
  <si>
    <t>Zaawansowanie</t>
  </si>
  <si>
    <t>Cześć I PZRP</t>
  </si>
  <si>
    <t>Waga</t>
  </si>
  <si>
    <t>% zaawansowania - na koniec bieżącego okresu</t>
  </si>
  <si>
    <t>% zaawansowania - na koniec poprzedniego okresu</t>
  </si>
  <si>
    <t>Przyrost w bieżącym okresie</t>
  </si>
  <si>
    <t>Umowa na</t>
  </si>
  <si>
    <t>Umowa nr</t>
  </si>
  <si>
    <t>Poziom szczegółowości ulegnie zwiększeniu - aby ująć produkty prac. Wagi etapów przykładowe - do ustalenia z Zamawiajcym wagi etapów i produktów.</t>
  </si>
  <si>
    <t>Wykonawca wypełnia tylko pola żółte, pozosałe są podane jako tylko-do-odczytu (wagi), obliczane (poziom zaawansowania zagregowanych pozycji, przyrost w okresie bieżącym) lub pochodzą z poprzedniego okresu.</t>
  </si>
  <si>
    <t>Wyjaśnienie znaczenia</t>
  </si>
  <si>
    <t>Produkty przekazane do odbioru</t>
  </si>
  <si>
    <t>Produkty odebrane</t>
  </si>
  <si>
    <t>Produkty zaplanowane do dostarczenia</t>
  </si>
  <si>
    <t>Projekt: Przegląd i aktualizacja map zagrożenia powodziowego i map ryzyka powodziowego</t>
  </si>
  <si>
    <t>Nr Projektu: POIS.02.01.00-00-0013/16</t>
  </si>
  <si>
    <t xml:space="preserve">Przegląd i aktualizacja map zagrożenia powodziowego i map ryzyka powodziowego </t>
  </si>
  <si>
    <t>Zidentyfikowane ryzyka oraz ich wpływ na realizację Zadania 1 i/lub Projektu</t>
  </si>
  <si>
    <t>KZGW/DPiZW-ops/7/2017</t>
  </si>
  <si>
    <t xml:space="preserve">Konsorcjum:
- Instytut Meteorologii i Gospodarki Wodnej – Państwowy Instytut Badawczy (IMGW-PIB) – Lider Konsorcjum;
- ARCADIS Sp. z o.o. – Partner Konsorcjum;
- MGGP S.A. – Partner Konsorcjum. </t>
  </si>
  <si>
    <t>Zidentyfikowane zagadnienia oraz ich wpływ na realizację Zadania 1 i/lub Projektu</t>
  </si>
  <si>
    <t>…………………………..</t>
  </si>
  <si>
    <t>O</t>
  </si>
  <si>
    <t>Data statusu bieżącego:</t>
  </si>
  <si>
    <t>Data statusu następnego</t>
  </si>
  <si>
    <t>Nazwa Zadania</t>
  </si>
  <si>
    <t>Weryfikacja i aktualizacja metodyki opracowania MZP i MRP</t>
  </si>
  <si>
    <t>1.3.3</t>
  </si>
  <si>
    <t>1.3.4</t>
  </si>
  <si>
    <t>1.3.5</t>
  </si>
  <si>
    <t>Raport z wykonania przeglądu i aktualizacji MZP i MRP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</si>
  <si>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</si>
  <si>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</si>
  <si>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</si>
  <si>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</si>
  <si>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</si>
  <si>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</si>
  <si>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</si>
  <si>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</si>
  <si>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 xml:space="preserve">Numer Zadania </t>
  </si>
  <si>
    <t>Przegląd MZP i MRP</t>
  </si>
  <si>
    <t>Harmonogram opracowania MZP I MRP</t>
  </si>
  <si>
    <t xml:space="preserve">Aktualizacja MZP i MRP z I cyklu planistycznego - część I </t>
  </si>
  <si>
    <t>Opracowanie map zagrożenia powodziowego</t>
  </si>
  <si>
    <t>Opracowanie map ryzyka powodziowego</t>
  </si>
  <si>
    <t>Opracowanie bazy danych przestrzennych MZP i MRP</t>
  </si>
  <si>
    <t>Opracowanie wersji kartograficznych MZP i MRP</t>
  </si>
  <si>
    <t>Przygotowanie publikacji MZP i MRP</t>
  </si>
  <si>
    <t>Przygotowanie zestawów danych MZP i MRP dla organów administracji</t>
  </si>
  <si>
    <t>Przygotowanie raportów dla Komisji Europejskiej z wykonania przeglądu i aktualizacji MZP i MRP</t>
  </si>
  <si>
    <t xml:space="preserve">Dodatkowy komentarz </t>
  </si>
  <si>
    <t>Termin rozpoczęcia realizacji zadania</t>
  </si>
  <si>
    <t xml:space="preserve">Czas trwania w dniach </t>
  </si>
  <si>
    <t>Ogólne zaawansowanie dla Projektu</t>
  </si>
  <si>
    <t>1.3.2.2</t>
  </si>
  <si>
    <t xml:space="preserve">Inwentaryzacja inwestycji mających wpływ na zasięg obszarów zagrożenia powodziowego </t>
  </si>
  <si>
    <t>1.3.3.1</t>
  </si>
  <si>
    <t xml:space="preserve">Wykonanie przeglądu MZP i MRP </t>
  </si>
  <si>
    <t>1.3.3.2</t>
  </si>
  <si>
    <t>Konsultacje przeglądu MZP i MRP z właściwymi organami</t>
  </si>
  <si>
    <t>1.3.2.1</t>
  </si>
  <si>
    <t>Opracowanie danych hydrologicznych i meteorologicznych</t>
  </si>
  <si>
    <t>1.3.2.3</t>
  </si>
  <si>
    <t xml:space="preserve">Pomiary przekrojów poprzecznych, parametrów obiektów mostowych i hydrotechnicznych, wałów przeciwpowodziowych </t>
  </si>
  <si>
    <t>1.3.2.4</t>
  </si>
  <si>
    <t>Pozyskanie i przygotowanie danych wejściowych do MRP</t>
  </si>
  <si>
    <t>1.3.10.1</t>
  </si>
  <si>
    <t>Analiza zmian zagrożenia i ryzyka powodziowego</t>
  </si>
  <si>
    <t>na</t>
  </si>
  <si>
    <t>1.3.1</t>
  </si>
  <si>
    <t>1.3.1 Weryfikacja i aktualizacja metodyki opracowania MZP i MRP</t>
  </si>
  <si>
    <t>1.3.3 Przegląd MZP i MRP</t>
  </si>
  <si>
    <t xml:space="preserve">1.3.2.2 Inwentaryzacja inwestycji mających wpływ na zasięg obszarów zagrożenia powodziowego </t>
  </si>
  <si>
    <t xml:space="preserve">1.3.3.1 Wykonanie przeglądu MZP i MRP </t>
  </si>
  <si>
    <t>1.3.3.2 Konsultacje przeglądu MZP i MRP z właściwymi organami</t>
  </si>
  <si>
    <t>1.3.4 Harmonogram opracowania MZP I MRP</t>
  </si>
  <si>
    <t xml:space="preserve">1.3.5 Aktualizacja MZP i MRP z I cyklu planistycznego - część I </t>
  </si>
  <si>
    <t>1.3.6 Opracowanie map zagrożenia powodziowego</t>
  </si>
  <si>
    <t>1.3.2.1 Opracowanie danych hydrologicznych i meteorologicznych</t>
  </si>
  <si>
    <t xml:space="preserve">1.3.2.3 Pomiary przekrojów poprzecznych, parametrów obiektów mostowych i hydrotechnicznych, wałów przeciwpowodziowych </t>
  </si>
  <si>
    <t>1.3.7 Opracowanie map ryzyka powodziowego</t>
  </si>
  <si>
    <t>1.3.2.4 Pozyskanie i przygotowanie danych wejściowych do MRP</t>
  </si>
  <si>
    <t>1.3.8 Opracowanie bazy danych przestrzennych MZP i MRP</t>
  </si>
  <si>
    <t>1.3.9 Opracowanie wersji kartograficznych MZP i MRP</t>
  </si>
  <si>
    <t>1.3.10 Raport z wykonania przeglądu i aktualizacji MZP i MRP</t>
  </si>
  <si>
    <t>1.3.10.1 Analiza zmian zagrożenia i ryzyka powodziowego</t>
  </si>
  <si>
    <t>1.3.11 Przygotowanie publikacji MZP i MRP</t>
  </si>
  <si>
    <t>1.3.12 Przygotowanie zestawów danych MZP i MRP dla organów administracji</t>
  </si>
  <si>
    <t>1.3.13 Przygotowanie raportów dla Komisji Europejskiej z wykonania przeglądu i aktualizacji MZP i MRP</t>
  </si>
  <si>
    <t>Waga zadania</t>
  </si>
  <si>
    <t>Planowany udział zaawansowania zadania w % wykonaniu Projektu na koniec przyszłego okresu</t>
  </si>
  <si>
    <t>Oczekiwany udział zaawansowania zadania w % wykonaniu Projektu na koniec bieżącego okresu</t>
  </si>
  <si>
    <t>Raportowany udział zaawansowania zadania w % wykonaniu Projektu na koniec bieżącego okresu</t>
  </si>
  <si>
    <t>Raportowany % zaawansowania na koniec bieżącego okresu</t>
  </si>
  <si>
    <t>Planowany % zaawansowania na koniec przyszłego okresu</t>
  </si>
  <si>
    <t>Oczekiwany % zaawansowania na koniec przyszłego okresu</t>
  </si>
  <si>
    <t>Oczekiwany udział zaawansowania zadania w % wykonaniu Projektu na koniec przyszłego okresu</t>
  </si>
  <si>
    <t>Oczekiwany % zaawansowania na koniec poprzedniego okresu</t>
  </si>
  <si>
    <t>% zaawansowania prac</t>
  </si>
  <si>
    <t>Zadanie</t>
  </si>
  <si>
    <t>Opis zrealizowanych działań</t>
  </si>
  <si>
    <t>Opis działań planowanych do realizacji w następnym okresie sprawozdawczym</t>
  </si>
  <si>
    <t>Jeżeli zachodzą wszystkie poniższe warunki, status prac należy oznaczyć kolorem zielonym:
• prace są prowadzone zgodnie z harmonogramem;
• nie występują istotne zagadnienia wymagające zaangażowania kierownictwa wyższego poziomu;
• nie zostały zidentyfikowane żadne ryzyka, których potencjalny wpływ na zadanie/Projekt mógłby okazać się krytyczny dla możliwości wykonania zadania/ Projektu oraz które mogłyby wymagać podjęcia decyzji na wyższym poziomie kierownictwa;
• jakość realizowanych produktów prac nie odbiega od kryteriów jakości/ akceptacji.</t>
  </si>
  <si>
    <t>Jeżeli zachodzi co najmniej jeden z poniższych warunków, status prac należy oznaczyć kolorem żółtym:
• opóźnienie zadania wynosi od 1 do 30 dni lub istnieje zagrożenia opóźnienia zadania i/lub Projektu, jednakże Wykonawca może zrealizować działania prowadzące do likwidacji ryzyka opóźnienia Projektu 
• opóźnienie produktu prac wynosi co najmniej 1 dzień, jednakże nie ma to wpływu na opóźnienie Projektu lub Wykonawca może zrealizować działania prowadzące do likwidacji ryzyka opóźnienia Projektu 
• parametry jakościowe co najmniej 1 produktu nie zostały dotrzymane lub istnieje ryzyko ich niedotrzymania, jednakże Wykonawca może zrealizować działania prowadzące do osiągnięcia wymaganych parametrów</t>
  </si>
  <si>
    <t xml:space="preserve">Jeżeli zachodzi co najmniej jeden z poniższych warunków, status prac należy oznaczyć kolorem czerwonym:
• opóźnienie zadania wynosi powyżej 30 dni lub istnieje niemożliwe do zlikwidowania ryzyko takiego opóźnienia
• istnieje ryzyko opóźnienia Projektu o co najmniej 1 dzień, którego Wykonawca nie może zlikwidować
• parametry jakościowe co najmniej 1 produktu zostały niedotrzymane i Wykonawca nie ma możliwości zrealizowania działań prowadzących do osiągnięcia wymaganych parametrów </t>
  </si>
  <si>
    <t>Oczekiwany % zaawansowania na koniec bieżącego okresu</t>
  </si>
  <si>
    <t>data i podpis Wykonawcy</t>
  </si>
  <si>
    <t>Data statusu poprzedniego:</t>
  </si>
  <si>
    <t>Miara M1_1</t>
  </si>
  <si>
    <t>Prace nad zadaniem/ projektem zostały zakończone.</t>
  </si>
  <si>
    <t>Raportowany % zaawansowania na koniec poprzedniego okresu</t>
  </si>
  <si>
    <t>Przyrost w bieżącym okresie (raportowany)</t>
  </si>
  <si>
    <t>1.3.6.1</t>
  </si>
  <si>
    <t xml:space="preserve">I Etap </t>
  </si>
  <si>
    <t xml:space="preserve">II Etap </t>
  </si>
  <si>
    <t xml:space="preserve">III Etap </t>
  </si>
  <si>
    <t>1.3.6.2</t>
  </si>
  <si>
    <t>1.3.6.3</t>
  </si>
  <si>
    <t>1.3.6.4</t>
  </si>
  <si>
    <t>Wyznaczenie obszarów zagrożenia powodziowego w wyniku modelowania hydraulicznego</t>
  </si>
  <si>
    <t xml:space="preserve">Konsultacje obszarów zagrożenia powodziowego z właściwymi organami </t>
  </si>
  <si>
    <t>Opracowanie warstw przestrzennych projektów MZP</t>
  </si>
  <si>
    <t>Opracowanie wersji kartograficznych projektów MZP</t>
  </si>
  <si>
    <t xml:space="preserve">Odbiór ostateczny </t>
  </si>
  <si>
    <t xml:space="preserve">Komentarz </t>
  </si>
  <si>
    <t xml:space="preserve">Waga </t>
  </si>
  <si>
    <t xml:space="preserve">Termin zakończenia - planowany termin zakończenia kontroli dot. WBS 1.3.14.26-27 (kolumna BA w HRM) </t>
  </si>
  <si>
    <t xml:space="preserve">Termin zakończenia - planowany termin zakończenia kontroli dot. WBS 1.3.14.25 - 27 (kolumna BF w HRM) </t>
  </si>
  <si>
    <t xml:space="preserve">Termin zakończenia - planowany termin zakończenia kontroli dot. WBS 1.3.31 (kolumna BL w HRM) </t>
  </si>
  <si>
    <t xml:space="preserve">Termin zakończenia - planowany termin zakończenia kontroli dot. WBS 1.3.29 (kolumna BI w HRM) </t>
  </si>
  <si>
    <t>1.3.6.1 Wyznaczenie obszarów zagrożenia powodziowego w wyniku modelowania hydraulicznego</t>
  </si>
  <si>
    <t xml:space="preserve">1.3.6.2 Konsultacje obszarów zagrożenia powodziowego z właściwymi organami </t>
  </si>
  <si>
    <t>1.3.6.3 Opracowanie warstw przestrzennych projektów MZP</t>
  </si>
  <si>
    <t>1.3.6.4 Opracowanie wersji kartograficznych projektów MZP</t>
  </si>
  <si>
    <t xml:space="preserve">Okres odbioru końcowego etapu zadania </t>
  </si>
  <si>
    <t>Termin zakończenia - planowany termin zakończenia kontroli dot. opracowania danych hydrologicznych do modelowania hydraulicznego (kolumna AE w HRM)</t>
  </si>
  <si>
    <t xml:space="preserve">Termin zakończenia - planowany termin zakończenia kontroli dot. opracowania danych z pomiarów geodezyjnych (kolumna AA w HRM) </t>
  </si>
  <si>
    <t>Termin zakończenia realizacji zadania wg umowy/Harmonogramu</t>
  </si>
  <si>
    <t xml:space="preserve"> </t>
  </si>
  <si>
    <t>Raport z postępów prac nr 1/1/2017</t>
  </si>
  <si>
    <t>[Imię i nazwisko]</t>
  </si>
  <si>
    <t>2017-08-01 - 2017-08-31</t>
  </si>
  <si>
    <r>
      <t xml:space="preserve">2017-09-05 </t>
    </r>
    <r>
      <rPr>
        <i/>
        <sz val="10"/>
        <color rgb="FFFF0000"/>
        <rFont val="Arial"/>
        <family val="2"/>
        <charset val="238"/>
      </rPr>
      <t>[do 3. dnia roboczego po okresie sprawozdawczym]</t>
    </r>
  </si>
  <si>
    <r>
      <rPr>
        <i/>
        <sz val="10"/>
        <color rgb="FFFF0000"/>
        <rFont val="Arial"/>
        <family val="2"/>
        <charset val="238"/>
      </rPr>
      <t>[opis zrealizowanych działań ze szczególnym uwzględnieniem postępu prac nad produktami]</t>
    </r>
    <r>
      <rPr>
        <sz val="10"/>
        <rFont val="Arial"/>
        <family val="2"/>
        <charset val="238"/>
      </rPr>
      <t xml:space="preserve">
</t>
    </r>
  </si>
  <si>
    <t>[minimum:
- opis zagadnienia (problemy),
- proponowany plan działań zaradczych (propozycje rozwiązań problemów), 
- wpływ zagadnienia w skali 1-4]</t>
  </si>
  <si>
    <t>[minimum:
- opis ryzyka, 
- proponowany plan działań przeciwdziałania, 
- wpływ i prawdopodobieństwo wystąpienia ryzyka w skali 1-4]</t>
  </si>
  <si>
    <t>[minimum:
- krótki opis zgłoszonych / zaakceptowanych / odrzuconych zmian, 
- określenie ich wpływu na zakres projektu i terminy]</t>
  </si>
  <si>
    <t>[lista zaplanowanych do przekazana do odbioru produktów w kolejnym okresie sprawozdawczym - łącznie dla wszystkich podzadań; 
bez informacji o produktach w toku - tę należy zawrzeć w punktach powyżej dotyczących postępów prac poszczególnych podzadań]</t>
  </si>
  <si>
    <t>2017-09-01 - 2017-09-30</t>
  </si>
  <si>
    <t>[nr zadania/numer raportu/rok]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</si>
</sst>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zł&quot;"/>
    <numFmt numFmtId="165" formatCode="0.0%"/>
    <numFmt numFmtId="166" formatCode="yyyy/mm/dd;@"/>
  </numFmts>
  <fonts count="4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3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70C0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i/>
      <sz val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3" fillId="0" borderId="0"/>
    <xf numFmtId="0" fontId="23" fillId="23" borderId="7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4" fillId="0" borderId="0"/>
    <xf numFmtId="0" fontId="23" fillId="0" borderId="0"/>
    <xf numFmtId="0" fontId="2" fillId="0" borderId="0"/>
    <xf numFmtId="0" fontId="1" fillId="0" borderId="0"/>
    <xf numFmtId="0" fontId="1" fillId="0" borderId="0"/>
    <xf numFmtId="9" fontId="23" fillId="0" borderId="0" applyFont="0" applyFill="0" applyBorder="0" applyAlignment="0" applyProtection="0"/>
  </cellStyleXfs>
  <cellXfs count="200">
    <xf numFmtId="0" fontId="0" fillId="0" borderId="0" xfId="0"/>
    <xf numFmtId="0" fontId="20" fillId="25" borderId="0" xfId="0" applyFont="1" applyFill="1"/>
    <xf numFmtId="0" fontId="25" fillId="0" borderId="0" xfId="0" applyFont="1" applyAlignment="1">
      <alignment wrapText="1"/>
    </xf>
    <xf numFmtId="0" fontId="26" fillId="0" borderId="0" xfId="0" applyFont="1" applyAlignment="1">
      <alignment vertical="center"/>
    </xf>
    <xf numFmtId="0" fontId="20" fillId="26" borderId="11" xfId="0" applyFont="1" applyFill="1" applyBorder="1" applyAlignment="1"/>
    <xf numFmtId="0" fontId="20" fillId="26" borderId="11" xfId="0" applyFont="1" applyFill="1" applyBorder="1" applyAlignment="1">
      <alignment textRotation="45" wrapText="1"/>
    </xf>
    <xf numFmtId="0" fontId="20" fillId="0" borderId="11" xfId="0" applyFont="1" applyBorder="1"/>
    <xf numFmtId="9" fontId="20" fillId="0" borderId="11" xfId="0" applyNumberFormat="1" applyFont="1" applyBorder="1" applyAlignment="1">
      <alignment horizontal="right" vertical="center"/>
    </xf>
    <xf numFmtId="0" fontId="22" fillId="0" borderId="11" xfId="0" applyFont="1" applyBorder="1" applyAlignment="1">
      <alignment horizontal="left" vertical="top" wrapText="1" indent="1"/>
    </xf>
    <xf numFmtId="9" fontId="22" fillId="0" borderId="11" xfId="0" applyNumberFormat="1" applyFont="1" applyBorder="1" applyAlignment="1">
      <alignment horizontal="right" vertical="center" wrapText="1"/>
    </xf>
    <xf numFmtId="0" fontId="27" fillId="0" borderId="0" xfId="0" applyFont="1"/>
    <xf numFmtId="0" fontId="28" fillId="0" borderId="0" xfId="0" applyFont="1"/>
    <xf numFmtId="0" fontId="22" fillId="0" borderId="0" xfId="0" applyFont="1" applyAlignment="1">
      <alignment horizontal="left" vertical="center"/>
    </xf>
    <xf numFmtId="9" fontId="22" fillId="28" borderId="11" xfId="0" applyNumberFormat="1" applyFont="1" applyFill="1" applyBorder="1" applyAlignment="1">
      <alignment horizontal="right" vertical="center" wrapText="1"/>
    </xf>
    <xf numFmtId="0" fontId="0" fillId="0" borderId="10" xfId="0" applyFont="1" applyFill="1" applyBorder="1"/>
    <xf numFmtId="0" fontId="0" fillId="0" borderId="10" xfId="0" applyFill="1" applyBorder="1" applyAlignment="1">
      <alignment wrapText="1"/>
    </xf>
    <xf numFmtId="0" fontId="0" fillId="0" borderId="0" xfId="0" applyFont="1"/>
    <xf numFmtId="164" fontId="0" fillId="0" borderId="0" xfId="0" applyNumberFormat="1" applyFont="1" applyAlignment="1">
      <alignment horizontal="center"/>
    </xf>
    <xf numFmtId="0" fontId="0" fillId="0" borderId="0" xfId="0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0" fontId="1" fillId="0" borderId="0" xfId="46"/>
    <xf numFmtId="0" fontId="20" fillId="0" borderId="0" xfId="0" applyFont="1" applyFill="1" applyBorder="1" applyAlignment="1">
      <alignment horizontal="center" vertical="center" wrapText="1"/>
    </xf>
    <xf numFmtId="0" fontId="1" fillId="0" borderId="0" xfId="46" applyAlignment="1">
      <alignment vertical="center" wrapText="1"/>
    </xf>
    <xf numFmtId="0" fontId="31" fillId="0" borderId="0" xfId="46" applyFont="1" applyFill="1" applyAlignment="1">
      <alignment vertical="center" wrapText="1"/>
    </xf>
    <xf numFmtId="0" fontId="32" fillId="0" borderId="0" xfId="46" applyFont="1"/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left" wrapText="1"/>
    </xf>
    <xf numFmtId="14" fontId="23" fillId="0" borderId="0" xfId="46" applyNumberFormat="1" applyFont="1" applyFill="1" applyBorder="1" applyAlignment="1">
      <alignment horizontal="center" vertical="center"/>
    </xf>
    <xf numFmtId="0" fontId="20" fillId="0" borderId="0" xfId="46" applyFont="1" applyFill="1" applyBorder="1" applyAlignment="1">
      <alignment horizontal="center" vertical="center" wrapText="1"/>
    </xf>
    <xf numFmtId="9" fontId="23" fillId="0" borderId="0" xfId="46" applyNumberFormat="1" applyFont="1" applyFill="1" applyBorder="1" applyAlignment="1">
      <alignment horizontal="center" wrapText="1"/>
    </xf>
    <xf numFmtId="14" fontId="23" fillId="0" borderId="0" xfId="46" applyNumberFormat="1" applyFont="1" applyFill="1" applyBorder="1"/>
    <xf numFmtId="9" fontId="20" fillId="0" borderId="0" xfId="46" applyNumberFormat="1" applyFont="1" applyFill="1" applyBorder="1" applyAlignment="1">
      <alignment horizontal="center"/>
    </xf>
    <xf numFmtId="0" fontId="23" fillId="0" borderId="0" xfId="46" applyFont="1" applyFill="1" applyBorder="1"/>
    <xf numFmtId="0" fontId="23" fillId="0" borderId="0" xfId="46" applyFont="1" applyBorder="1"/>
    <xf numFmtId="0" fontId="23" fillId="0" borderId="0" xfId="46" applyFont="1" applyBorder="1" applyAlignment="1">
      <alignment wrapText="1"/>
    </xf>
    <xf numFmtId="0" fontId="23" fillId="0" borderId="0" xfId="46" applyFont="1" applyBorder="1" applyAlignment="1">
      <alignment vertical="center" wrapText="1"/>
    </xf>
    <xf numFmtId="14" fontId="23" fillId="30" borderId="0" xfId="46" applyNumberFormat="1" applyFont="1" applyFill="1" applyBorder="1" applyAlignment="1">
      <alignment horizontal="center" vertical="center"/>
    </xf>
    <xf numFmtId="10" fontId="23" fillId="0" borderId="0" xfId="46" applyNumberFormat="1" applyFont="1" applyFill="1" applyBorder="1" applyAlignment="1">
      <alignment horizontal="center" vertical="center" wrapText="1"/>
    </xf>
    <xf numFmtId="9" fontId="23" fillId="0" borderId="0" xfId="46" applyNumberFormat="1" applyFont="1" applyBorder="1"/>
    <xf numFmtId="0" fontId="1" fillId="0" borderId="0" xfId="46" applyFont="1"/>
    <xf numFmtId="0" fontId="1" fillId="0" borderId="0" xfId="46" applyFont="1" applyAlignment="1">
      <alignment wrapText="1"/>
    </xf>
    <xf numFmtId="0" fontId="1" fillId="26" borderId="0" xfId="46" applyFont="1" applyFill="1"/>
    <xf numFmtId="0" fontId="20" fillId="26" borderId="0" xfId="47" applyFont="1" applyFill="1" applyBorder="1" applyAlignment="1">
      <alignment horizontal="left" vertical="center" wrapText="1"/>
    </xf>
    <xf numFmtId="0" fontId="1" fillId="26" borderId="0" xfId="46" applyFill="1"/>
    <xf numFmtId="3" fontId="0" fillId="0" borderId="0" xfId="0" applyNumberFormat="1" applyFont="1" applyBorder="1" applyAlignment="1">
      <alignment horizontal="center" vertical="top" wrapText="1"/>
    </xf>
    <xf numFmtId="166" fontId="0" fillId="0" borderId="0" xfId="0" applyNumberFormat="1" applyFont="1" applyBorder="1" applyAlignment="1">
      <alignment horizontal="center" vertical="top"/>
    </xf>
    <xf numFmtId="166" fontId="0" fillId="0" borderId="0" xfId="0" applyNumberFormat="1" applyFont="1" applyFill="1" applyBorder="1" applyAlignment="1">
      <alignment horizontal="center" vertical="top"/>
    </xf>
    <xf numFmtId="166" fontId="0" fillId="0" borderId="0" xfId="0" applyNumberFormat="1" applyFont="1" applyFill="1" applyBorder="1" applyAlignment="1">
      <alignment horizontal="center" vertical="top" wrapText="1"/>
    </xf>
    <xf numFmtId="0" fontId="20" fillId="0" borderId="0" xfId="46" applyFont="1" applyFill="1" applyBorder="1" applyAlignment="1">
      <alignment horizontal="left" vertical="center" wrapText="1"/>
    </xf>
    <xf numFmtId="0" fontId="20" fillId="0" borderId="0" xfId="47" applyFont="1" applyFill="1" applyBorder="1" applyAlignment="1">
      <alignment horizontal="left" vertical="center" wrapText="1"/>
    </xf>
    <xf numFmtId="0" fontId="20" fillId="0" borderId="0" xfId="47" applyFont="1" applyBorder="1" applyAlignment="1">
      <alignment horizontal="left" vertical="center" wrapText="1"/>
    </xf>
    <xf numFmtId="166" fontId="20" fillId="0" borderId="0" xfId="0" applyNumberFormat="1" applyFont="1" applyBorder="1" applyAlignment="1">
      <alignment horizontal="center" vertical="top"/>
    </xf>
    <xf numFmtId="166" fontId="20" fillId="0" borderId="0" xfId="0" applyNumberFormat="1" applyFont="1" applyBorder="1" applyAlignment="1">
      <alignment horizontal="center" vertical="top" wrapText="1"/>
    </xf>
    <xf numFmtId="3" fontId="20" fillId="0" borderId="0" xfId="0" applyNumberFormat="1" applyFont="1" applyBorder="1" applyAlignment="1">
      <alignment horizontal="center" vertical="top" wrapText="1"/>
    </xf>
    <xf numFmtId="0" fontId="23" fillId="0" borderId="0" xfId="47" applyFont="1" applyBorder="1" applyAlignment="1">
      <alignment horizontal="left" vertical="center" wrapText="1" indent="2"/>
    </xf>
    <xf numFmtId="166" fontId="20" fillId="0" borderId="0" xfId="0" applyNumberFormat="1" applyFont="1" applyFill="1" applyBorder="1" applyAlignment="1">
      <alignment horizontal="center" vertical="top"/>
    </xf>
    <xf numFmtId="166" fontId="20" fillId="0" borderId="0" xfId="0" applyNumberFormat="1" applyFont="1" applyFill="1" applyBorder="1" applyAlignment="1">
      <alignment horizontal="center" vertical="top" wrapText="1"/>
    </xf>
    <xf numFmtId="0" fontId="23" fillId="0" borderId="0" xfId="47" applyFont="1" applyFill="1" applyBorder="1" applyAlignment="1">
      <alignment horizontal="left" vertical="center" wrapText="1" indent="2"/>
    </xf>
    <xf numFmtId="10" fontId="0" fillId="0" borderId="0" xfId="46" applyNumberFormat="1" applyFont="1" applyFill="1" applyBorder="1" applyAlignment="1">
      <alignment horizontal="center" vertical="center" wrapText="1"/>
    </xf>
    <xf numFmtId="0" fontId="23" fillId="29" borderId="12" xfId="46" applyFont="1" applyFill="1" applyBorder="1" applyAlignment="1">
      <alignment vertical="center" wrapText="1"/>
    </xf>
    <xf numFmtId="0" fontId="23" fillId="29" borderId="13" xfId="46" applyFont="1" applyFill="1" applyBorder="1" applyAlignment="1">
      <alignment vertical="center" wrapText="1"/>
    </xf>
    <xf numFmtId="0" fontId="20" fillId="0" borderId="14" xfId="46" applyFont="1" applyFill="1" applyBorder="1" applyAlignment="1">
      <alignment horizontal="left" vertical="center" wrapText="1"/>
    </xf>
    <xf numFmtId="0" fontId="20" fillId="0" borderId="14" xfId="47" applyFont="1" applyFill="1" applyBorder="1" applyAlignment="1">
      <alignment horizontal="left" vertical="center" wrapText="1"/>
    </xf>
    <xf numFmtId="0" fontId="23" fillId="0" borderId="14" xfId="47" applyFont="1" applyFill="1" applyBorder="1" applyAlignment="1">
      <alignment horizontal="left" vertical="center" wrapText="1"/>
    </xf>
    <xf numFmtId="0" fontId="20" fillId="0" borderId="14" xfId="47" applyFont="1" applyBorder="1" applyAlignment="1">
      <alignment horizontal="left" vertical="center" wrapText="1"/>
    </xf>
    <xf numFmtId="0" fontId="20" fillId="0" borderId="15" xfId="47" applyFont="1" applyBorder="1" applyAlignment="1">
      <alignment horizontal="left" vertical="center" wrapText="1"/>
    </xf>
    <xf numFmtId="10" fontId="20" fillId="0" borderId="0" xfId="46" applyNumberFormat="1" applyFont="1" applyFill="1" applyBorder="1" applyAlignment="1">
      <alignment horizontal="center" vertical="center" wrapText="1"/>
    </xf>
    <xf numFmtId="0" fontId="20" fillId="0" borderId="16" xfId="47" applyFont="1" applyBorder="1" applyAlignment="1">
      <alignment horizontal="left" vertical="center" wrapText="1"/>
    </xf>
    <xf numFmtId="166" fontId="20" fillId="0" borderId="16" xfId="0" applyNumberFormat="1" applyFont="1" applyFill="1" applyBorder="1" applyAlignment="1">
      <alignment horizontal="center" vertical="top"/>
    </xf>
    <xf numFmtId="166" fontId="20" fillId="0" borderId="16" xfId="0" applyNumberFormat="1" applyFont="1" applyFill="1" applyBorder="1" applyAlignment="1">
      <alignment horizontal="center" vertical="top" wrapText="1"/>
    </xf>
    <xf numFmtId="3" fontId="20" fillId="0" borderId="16" xfId="0" applyNumberFormat="1" applyFont="1" applyBorder="1" applyAlignment="1">
      <alignment horizontal="center" vertical="top" wrapText="1"/>
    </xf>
    <xf numFmtId="10" fontId="20" fillId="0" borderId="16" xfId="46" applyNumberFormat="1" applyFont="1" applyFill="1" applyBorder="1" applyAlignment="1">
      <alignment horizontal="center" vertical="center" wrapText="1"/>
    </xf>
    <xf numFmtId="0" fontId="0" fillId="29" borderId="13" xfId="46" applyFont="1" applyFill="1" applyBorder="1" applyAlignment="1">
      <alignment horizontal="center" vertical="center" wrapText="1"/>
    </xf>
    <xf numFmtId="0" fontId="0" fillId="29" borderId="18" xfId="46" applyFont="1" applyFill="1" applyBorder="1" applyAlignment="1">
      <alignment horizontal="center" vertical="center" wrapText="1"/>
    </xf>
    <xf numFmtId="0" fontId="0" fillId="29" borderId="18" xfId="46" applyFont="1" applyFill="1" applyBorder="1" applyAlignment="1">
      <alignment vertical="center" wrapText="1"/>
    </xf>
    <xf numFmtId="10" fontId="23" fillId="0" borderId="17" xfId="46" applyNumberFormat="1" applyFont="1" applyFill="1" applyBorder="1" applyAlignment="1">
      <alignment horizontal="center" vertical="center" wrapText="1"/>
    </xf>
    <xf numFmtId="10" fontId="23" fillId="0" borderId="17" xfId="46" applyNumberFormat="1" applyFont="1" applyFill="1" applyBorder="1" applyAlignment="1">
      <alignment vertical="center" wrapText="1"/>
    </xf>
    <xf numFmtId="10" fontId="0" fillId="0" borderId="17" xfId="46" applyNumberFormat="1" applyFont="1" applyFill="1" applyBorder="1" applyAlignment="1">
      <alignment horizontal="center" vertical="center" wrapText="1"/>
    </xf>
    <xf numFmtId="10" fontId="23" fillId="31" borderId="17" xfId="46" applyNumberFormat="1" applyFont="1" applyFill="1" applyBorder="1" applyAlignment="1">
      <alignment horizontal="center" vertical="center" wrapText="1"/>
    </xf>
    <xf numFmtId="0" fontId="23" fillId="29" borderId="18" xfId="0" applyFont="1" applyFill="1" applyBorder="1" applyAlignment="1">
      <alignment horizontal="left" vertical="center" wrapText="1"/>
    </xf>
    <xf numFmtId="10" fontId="23" fillId="0" borderId="19" xfId="46" applyNumberFormat="1" applyFont="1" applyFill="1" applyBorder="1" applyAlignment="1">
      <alignment horizontal="center" vertical="center" wrapText="1"/>
    </xf>
    <xf numFmtId="10" fontId="23" fillId="0" borderId="19" xfId="46" applyNumberFormat="1" applyFont="1" applyFill="1" applyBorder="1" applyAlignment="1">
      <alignment vertical="center" wrapText="1"/>
    </xf>
    <xf numFmtId="0" fontId="0" fillId="0" borderId="20" xfId="0" applyFont="1" applyFill="1" applyBorder="1" applyAlignment="1">
      <alignment vertical="top" wrapText="1"/>
    </xf>
    <xf numFmtId="0" fontId="20" fillId="0" borderId="10" xfId="0" applyFont="1" applyFill="1" applyBorder="1" applyAlignment="1">
      <alignment vertical="center"/>
    </xf>
    <xf numFmtId="0" fontId="20" fillId="32" borderId="10" xfId="0" applyFont="1" applyFill="1" applyBorder="1" applyAlignment="1">
      <alignment vertical="center"/>
    </xf>
    <xf numFmtId="0" fontId="20" fillId="33" borderId="10" xfId="0" applyFont="1" applyFill="1" applyBorder="1" applyAlignment="1">
      <alignment vertical="center"/>
    </xf>
    <xf numFmtId="0" fontId="20" fillId="34" borderId="10" xfId="0" applyFont="1" applyFill="1" applyBorder="1" applyAlignment="1">
      <alignment vertical="center"/>
    </xf>
    <xf numFmtId="0" fontId="0" fillId="0" borderId="0" xfId="46" applyFont="1" applyBorder="1" applyAlignment="1">
      <alignment vertical="center" wrapText="1"/>
    </xf>
    <xf numFmtId="9" fontId="0" fillId="0" borderId="17" xfId="0" applyNumberFormat="1" applyFont="1" applyFill="1" applyBorder="1" applyAlignment="1">
      <alignment horizontal="center" vertical="center" wrapText="1"/>
    </xf>
    <xf numFmtId="10" fontId="0" fillId="0" borderId="17" xfId="0" applyNumberFormat="1" applyFont="1" applyBorder="1" applyAlignment="1">
      <alignment horizontal="center" vertical="center" wrapText="1"/>
    </xf>
    <xf numFmtId="3" fontId="0" fillId="0" borderId="17" xfId="0" applyNumberFormat="1" applyFont="1" applyBorder="1" applyAlignment="1">
      <alignment horizontal="center" vertical="center" wrapText="1"/>
    </xf>
    <xf numFmtId="10" fontId="0" fillId="0" borderId="19" xfId="0" applyNumberFormat="1" applyFont="1" applyBorder="1" applyAlignment="1">
      <alignment horizontal="center" vertical="center" wrapText="1"/>
    </xf>
    <xf numFmtId="10" fontId="20" fillId="26" borderId="0" xfId="46" applyNumberFormat="1" applyFont="1" applyFill="1" applyBorder="1" applyAlignment="1">
      <alignment horizontal="center" vertical="center" wrapText="1"/>
    </xf>
    <xf numFmtId="0" fontId="20" fillId="31" borderId="14" xfId="47" applyFont="1" applyFill="1" applyBorder="1" applyAlignment="1">
      <alignment horizontal="left" vertical="center" wrapText="1"/>
    </xf>
    <xf numFmtId="0" fontId="20" fillId="31" borderId="0" xfId="47" applyFont="1" applyFill="1" applyBorder="1" applyAlignment="1">
      <alignment horizontal="left" vertical="center" wrapText="1"/>
    </xf>
    <xf numFmtId="166" fontId="20" fillId="31" borderId="0" xfId="0" applyNumberFormat="1" applyFont="1" applyFill="1" applyBorder="1" applyAlignment="1">
      <alignment horizontal="center" vertical="top"/>
    </xf>
    <xf numFmtId="166" fontId="20" fillId="31" borderId="0" xfId="0" applyNumberFormat="1" applyFont="1" applyFill="1" applyBorder="1" applyAlignment="1">
      <alignment horizontal="center" vertical="top" wrapText="1"/>
    </xf>
    <xf numFmtId="3" fontId="20" fillId="31" borderId="0" xfId="0" applyNumberFormat="1" applyFont="1" applyFill="1" applyBorder="1" applyAlignment="1">
      <alignment horizontal="center" vertical="top" wrapText="1"/>
    </xf>
    <xf numFmtId="10" fontId="20" fillId="31" borderId="0" xfId="46" applyNumberFormat="1" applyFont="1" applyFill="1" applyBorder="1" applyAlignment="1">
      <alignment horizontal="center" vertical="center" wrapText="1"/>
    </xf>
    <xf numFmtId="10" fontId="0" fillId="31" borderId="17" xfId="0" applyNumberFormat="1" applyFont="1" applyFill="1" applyBorder="1" applyAlignment="1">
      <alignment horizontal="center" vertical="center" wrapText="1"/>
    </xf>
    <xf numFmtId="10" fontId="23" fillId="31" borderId="17" xfId="46" applyNumberFormat="1" applyFont="1" applyFill="1" applyBorder="1" applyAlignment="1">
      <alignment vertical="center" wrapText="1"/>
    </xf>
    <xf numFmtId="9" fontId="23" fillId="31" borderId="0" xfId="46" applyNumberFormat="1" applyFont="1" applyFill="1" applyBorder="1" applyAlignment="1">
      <alignment horizontal="center" wrapText="1"/>
    </xf>
    <xf numFmtId="9" fontId="23" fillId="31" borderId="0" xfId="46" applyNumberFormat="1" applyFont="1" applyFill="1" applyBorder="1"/>
    <xf numFmtId="0" fontId="23" fillId="31" borderId="0" xfId="46" applyFont="1" applyFill="1" applyBorder="1"/>
    <xf numFmtId="0" fontId="32" fillId="31" borderId="0" xfId="46" applyFont="1" applyFill="1"/>
    <xf numFmtId="0" fontId="0" fillId="31" borderId="14" xfId="47" applyFont="1" applyFill="1" applyBorder="1" applyAlignment="1">
      <alignment horizontal="left" vertical="center" wrapText="1"/>
    </xf>
    <xf numFmtId="0" fontId="23" fillId="31" borderId="0" xfId="47" applyFont="1" applyFill="1" applyBorder="1" applyAlignment="1">
      <alignment horizontal="left" vertical="center" wrapText="1" indent="2"/>
    </xf>
    <xf numFmtId="0" fontId="23" fillId="31" borderId="14" xfId="47" applyFont="1" applyFill="1" applyBorder="1" applyAlignment="1">
      <alignment horizontal="left" vertical="center" wrapText="1"/>
    </xf>
    <xf numFmtId="166" fontId="0" fillId="31" borderId="0" xfId="0" applyNumberFormat="1" applyFont="1" applyFill="1" applyBorder="1" applyAlignment="1">
      <alignment horizontal="center" vertical="center"/>
    </xf>
    <xf numFmtId="3" fontId="0" fillId="31" borderId="0" xfId="0" applyNumberFormat="1" applyFont="1" applyFill="1" applyBorder="1" applyAlignment="1">
      <alignment horizontal="center" vertical="center" wrapText="1"/>
    </xf>
    <xf numFmtId="0" fontId="0" fillId="31" borderId="0" xfId="47" applyFont="1" applyFill="1" applyBorder="1" applyAlignment="1">
      <alignment horizontal="left" vertical="center" wrapText="1" indent="2"/>
    </xf>
    <xf numFmtId="0" fontId="23" fillId="35" borderId="0" xfId="46" applyFont="1" applyFill="1" applyBorder="1"/>
    <xf numFmtId="0" fontId="0" fillId="35" borderId="13" xfId="46" applyFont="1" applyFill="1" applyBorder="1" applyAlignment="1">
      <alignment horizontal="center" vertical="center" wrapText="1"/>
    </xf>
    <xf numFmtId="10" fontId="20" fillId="35" borderId="0" xfId="46" applyNumberFormat="1" applyFont="1" applyFill="1" applyBorder="1" applyAlignment="1">
      <alignment horizontal="center" vertical="center" wrapText="1"/>
    </xf>
    <xf numFmtId="10" fontId="0" fillId="35" borderId="0" xfId="46" applyNumberFormat="1" applyFont="1" applyFill="1" applyBorder="1" applyAlignment="1">
      <alignment horizontal="center" vertical="center" wrapText="1"/>
    </xf>
    <xf numFmtId="2" fontId="29" fillId="35" borderId="0" xfId="46" applyNumberFormat="1" applyFont="1" applyFill="1" applyBorder="1" applyAlignment="1">
      <alignment horizontal="center" vertical="center" wrapText="1"/>
    </xf>
    <xf numFmtId="10" fontId="23" fillId="35" borderId="0" xfId="46" applyNumberFormat="1" applyFont="1" applyFill="1" applyBorder="1" applyAlignment="1">
      <alignment horizontal="center" vertical="center" wrapText="1"/>
    </xf>
    <xf numFmtId="10" fontId="20" fillId="35" borderId="16" xfId="46" applyNumberFormat="1" applyFont="1" applyFill="1" applyBorder="1" applyAlignment="1">
      <alignment horizontal="center" vertical="center" wrapText="1"/>
    </xf>
    <xf numFmtId="0" fontId="1" fillId="35" borderId="0" xfId="46" applyFill="1"/>
    <xf numFmtId="9" fontId="23" fillId="26" borderId="0" xfId="46" applyNumberFormat="1" applyFont="1" applyFill="1" applyBorder="1" applyAlignment="1">
      <alignment horizontal="center" wrapText="1"/>
    </xf>
    <xf numFmtId="9" fontId="23" fillId="26" borderId="0" xfId="46" applyNumberFormat="1" applyFont="1" applyFill="1" applyBorder="1"/>
    <xf numFmtId="0" fontId="23" fillId="26" borderId="0" xfId="46" applyFont="1" applyFill="1" applyBorder="1"/>
    <xf numFmtId="0" fontId="32" fillId="26" borderId="0" xfId="46" applyFont="1" applyFill="1"/>
    <xf numFmtId="10" fontId="20" fillId="31" borderId="17" xfId="46" applyNumberFormat="1" applyFont="1" applyFill="1" applyBorder="1" applyAlignment="1">
      <alignment horizontal="center" vertical="center" wrapText="1"/>
    </xf>
    <xf numFmtId="10" fontId="20" fillId="31" borderId="17" xfId="0" applyNumberFormat="1" applyFont="1" applyFill="1" applyBorder="1" applyAlignment="1">
      <alignment horizontal="center" vertical="center" wrapText="1"/>
    </xf>
    <xf numFmtId="0" fontId="20" fillId="26" borderId="14" xfId="47" applyFont="1" applyFill="1" applyBorder="1" applyAlignment="1">
      <alignment horizontal="left" vertical="center" wrapText="1"/>
    </xf>
    <xf numFmtId="166" fontId="20" fillId="26" borderId="0" xfId="0" applyNumberFormat="1" applyFont="1" applyFill="1" applyBorder="1" applyAlignment="1">
      <alignment horizontal="center" vertical="top"/>
    </xf>
    <xf numFmtId="166" fontId="20" fillId="26" borderId="0" xfId="0" applyNumberFormat="1" applyFont="1" applyFill="1" applyBorder="1" applyAlignment="1">
      <alignment horizontal="center" vertical="top" wrapText="1"/>
    </xf>
    <xf numFmtId="3" fontId="20" fillId="26" borderId="0" xfId="0" applyNumberFormat="1" applyFont="1" applyFill="1" applyBorder="1" applyAlignment="1">
      <alignment horizontal="center" vertical="top" wrapText="1"/>
    </xf>
    <xf numFmtId="0" fontId="0" fillId="36" borderId="14" xfId="47" applyFont="1" applyFill="1" applyBorder="1" applyAlignment="1">
      <alignment horizontal="left" vertical="center" wrapText="1"/>
    </xf>
    <xf numFmtId="0" fontId="34" fillId="36" borderId="0" xfId="47" applyFont="1" applyFill="1" applyBorder="1" applyAlignment="1">
      <alignment horizontal="left" vertical="center" wrapText="1" indent="2"/>
    </xf>
    <xf numFmtId="166" fontId="0" fillId="36" borderId="0" xfId="0" applyNumberFormat="1" applyFont="1" applyFill="1" applyBorder="1" applyAlignment="1">
      <alignment horizontal="left" vertical="top"/>
    </xf>
    <xf numFmtId="166" fontId="0" fillId="36" borderId="0" xfId="0" applyNumberFormat="1" applyFont="1" applyFill="1" applyBorder="1" applyAlignment="1">
      <alignment horizontal="center" vertical="top"/>
    </xf>
    <xf numFmtId="3" fontId="0" fillId="36" borderId="0" xfId="0" applyNumberFormat="1" applyFont="1" applyFill="1" applyBorder="1" applyAlignment="1">
      <alignment horizontal="center" vertical="center" wrapText="1"/>
    </xf>
    <xf numFmtId="2" fontId="29" fillId="36" borderId="0" xfId="46" applyNumberFormat="1" applyFont="1" applyFill="1" applyBorder="1" applyAlignment="1">
      <alignment horizontal="center" vertical="center" wrapText="1"/>
    </xf>
    <xf numFmtId="10" fontId="23" fillId="36" borderId="17" xfId="46" applyNumberFormat="1" applyFont="1" applyFill="1" applyBorder="1" applyAlignment="1">
      <alignment horizontal="center" vertical="center" wrapText="1"/>
    </xf>
    <xf numFmtId="10" fontId="0" fillId="36" borderId="17" xfId="0" applyNumberFormat="1" applyFont="1" applyFill="1" applyBorder="1" applyAlignment="1">
      <alignment horizontal="center" vertical="center" wrapText="1"/>
    </xf>
    <xf numFmtId="10" fontId="23" fillId="36" borderId="17" xfId="46" applyNumberFormat="1" applyFont="1" applyFill="1" applyBorder="1" applyAlignment="1">
      <alignment vertical="center" wrapText="1"/>
    </xf>
    <xf numFmtId="9" fontId="23" fillId="36" borderId="0" xfId="46" applyNumberFormat="1" applyFont="1" applyFill="1" applyBorder="1" applyAlignment="1">
      <alignment horizontal="center" wrapText="1"/>
    </xf>
    <xf numFmtId="9" fontId="23" fillId="36" borderId="0" xfId="46" applyNumberFormat="1" applyFont="1" applyFill="1" applyBorder="1"/>
    <xf numFmtId="0" fontId="23" fillId="36" borderId="0" xfId="46" applyFont="1" applyFill="1" applyBorder="1"/>
    <xf numFmtId="0" fontId="32" fillId="36" borderId="0" xfId="46" applyFont="1" applyFill="1"/>
    <xf numFmtId="2" fontId="35" fillId="35" borderId="0" xfId="46" applyNumberFormat="1" applyFont="1" applyFill="1" applyBorder="1" applyAlignment="1">
      <alignment horizontal="center" vertical="center" wrapText="1"/>
    </xf>
    <xf numFmtId="10" fontId="20" fillId="31" borderId="17" xfId="46" applyNumberFormat="1" applyFont="1" applyFill="1" applyBorder="1" applyAlignment="1">
      <alignment vertical="center" wrapText="1"/>
    </xf>
    <xf numFmtId="9" fontId="20" fillId="31" borderId="0" xfId="46" applyNumberFormat="1" applyFont="1" applyFill="1" applyBorder="1" applyAlignment="1">
      <alignment horizontal="center" wrapText="1"/>
    </xf>
    <xf numFmtId="9" fontId="20" fillId="31" borderId="0" xfId="46" applyNumberFormat="1" applyFont="1" applyFill="1" applyBorder="1"/>
    <xf numFmtId="0" fontId="20" fillId="31" borderId="0" xfId="46" applyFont="1" applyFill="1" applyBorder="1"/>
    <xf numFmtId="0" fontId="36" fillId="31" borderId="0" xfId="46" applyFont="1" applyFill="1"/>
    <xf numFmtId="0" fontId="34" fillId="0" borderId="0" xfId="0" applyFont="1"/>
    <xf numFmtId="10" fontId="37" fillId="31" borderId="0" xfId="46" applyNumberFormat="1" applyFont="1" applyFill="1" applyBorder="1" applyAlignment="1">
      <alignment horizontal="center" vertical="center" wrapText="1"/>
    </xf>
    <xf numFmtId="10" fontId="37" fillId="36" borderId="0" xfId="46" applyNumberFormat="1" applyFont="1" applyFill="1" applyBorder="1" applyAlignment="1">
      <alignment horizontal="center" vertical="center" wrapText="1"/>
    </xf>
    <xf numFmtId="10" fontId="0" fillId="36" borderId="17" xfId="46" applyNumberFormat="1" applyFont="1" applyFill="1" applyBorder="1" applyAlignment="1">
      <alignment horizontal="center" vertical="center" wrapText="1"/>
    </xf>
    <xf numFmtId="0" fontId="1" fillId="0" borderId="0" xfId="46" applyFill="1"/>
    <xf numFmtId="10" fontId="30" fillId="26" borderId="0" xfId="46" applyNumberFormat="1" applyFont="1" applyFill="1"/>
    <xf numFmtId="2" fontId="35" fillId="31" borderId="0" xfId="46" applyNumberFormat="1" applyFont="1" applyFill="1" applyBorder="1" applyAlignment="1">
      <alignment horizontal="center" vertical="center" wrapText="1"/>
    </xf>
    <xf numFmtId="2" fontId="29" fillId="31" borderId="0" xfId="46" applyNumberFormat="1" applyFont="1" applyFill="1" applyBorder="1" applyAlignment="1">
      <alignment horizontal="center" vertical="center" wrapText="1"/>
    </xf>
    <xf numFmtId="0" fontId="38" fillId="37" borderId="0" xfId="0" applyFont="1" applyFill="1" applyAlignment="1">
      <alignment horizontal="left" vertical="top"/>
    </xf>
    <xf numFmtId="0" fontId="39" fillId="37" borderId="0" xfId="0" applyFont="1" applyFill="1" applyAlignment="1">
      <alignment horizontal="left" vertical="top" wrapText="1"/>
    </xf>
    <xf numFmtId="0" fontId="38" fillId="37" borderId="20" xfId="0" applyFont="1" applyFill="1" applyBorder="1" applyAlignment="1">
      <alignment horizontal="left" vertical="top" wrapText="1"/>
    </xf>
    <xf numFmtId="0" fontId="38" fillId="37" borderId="24" xfId="0" applyFont="1" applyFill="1" applyBorder="1" applyAlignment="1">
      <alignment horizontal="left" vertical="top" wrapText="1"/>
    </xf>
    <xf numFmtId="0" fontId="38" fillId="37" borderId="27" xfId="47" applyFont="1" applyFill="1" applyBorder="1" applyAlignment="1">
      <alignment horizontal="left" vertical="top" wrapText="1"/>
    </xf>
    <xf numFmtId="0" fontId="38" fillId="37" borderId="26" xfId="47" applyFont="1" applyFill="1" applyBorder="1" applyAlignment="1">
      <alignment horizontal="left" vertical="top" wrapText="1"/>
    </xf>
    <xf numFmtId="0" fontId="38" fillId="37" borderId="0" xfId="0" applyFont="1" applyFill="1" applyBorder="1" applyAlignment="1">
      <alignment horizontal="left" vertical="top" wrapText="1"/>
    </xf>
    <xf numFmtId="9" fontId="38" fillId="0" borderId="20" xfId="48" applyFont="1" applyBorder="1" applyAlignment="1">
      <alignment horizontal="center" vertical="top" wrapText="1"/>
    </xf>
    <xf numFmtId="0" fontId="38" fillId="37" borderId="28" xfId="47" applyFont="1" applyFill="1" applyBorder="1" applyAlignment="1">
      <alignment horizontal="left" vertical="top" wrapText="1"/>
    </xf>
    <xf numFmtId="0" fontId="40" fillId="31" borderId="20" xfId="0" applyFont="1" applyFill="1" applyBorder="1" applyAlignment="1">
      <alignment horizontal="center" vertical="center"/>
    </xf>
    <xf numFmtId="0" fontId="40" fillId="31" borderId="20" xfId="0" applyFont="1" applyFill="1" applyBorder="1" applyAlignment="1">
      <alignment horizontal="center" vertical="center" wrapText="1"/>
    </xf>
    <xf numFmtId="0" fontId="40" fillId="0" borderId="20" xfId="0" applyFont="1" applyBorder="1" applyAlignment="1">
      <alignment vertical="top" wrapText="1"/>
    </xf>
    <xf numFmtId="9" fontId="38" fillId="0" borderId="20" xfId="48" applyFont="1" applyBorder="1" applyAlignment="1">
      <alignment horizontal="center" vertical="top"/>
    </xf>
    <xf numFmtId="0" fontId="38" fillId="0" borderId="20" xfId="0" applyFont="1" applyBorder="1" applyAlignment="1">
      <alignment horizontal="left" vertical="top" wrapText="1"/>
    </xf>
    <xf numFmtId="9" fontId="38" fillId="26" borderId="20" xfId="48" applyFont="1" applyFill="1" applyBorder="1" applyAlignment="1">
      <alignment horizontal="center" vertical="top"/>
    </xf>
    <xf numFmtId="0" fontId="40" fillId="31" borderId="0" xfId="47" applyFont="1" applyFill="1" applyBorder="1" applyAlignment="1">
      <alignment horizontal="left" vertical="center" wrapText="1"/>
    </xf>
    <xf numFmtId="9" fontId="38" fillId="26" borderId="23" xfId="48" applyFont="1" applyFill="1" applyBorder="1" applyAlignment="1">
      <alignment horizontal="center" vertical="top"/>
    </xf>
    <xf numFmtId="10" fontId="38" fillId="0" borderId="20" xfId="48" applyNumberFormat="1" applyFont="1" applyBorder="1" applyAlignment="1">
      <alignment horizontal="center" vertical="top"/>
    </xf>
    <xf numFmtId="0" fontId="40" fillId="31" borderId="26" xfId="47" applyFont="1" applyFill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top" wrapText="1"/>
    </xf>
    <xf numFmtId="0" fontId="38" fillId="0" borderId="20" xfId="0" applyFont="1" applyBorder="1" applyAlignment="1">
      <alignment vertical="top" wrapText="1"/>
    </xf>
    <xf numFmtId="0" fontId="40" fillId="36" borderId="0" xfId="47" applyFont="1" applyFill="1" applyBorder="1" applyAlignment="1">
      <alignment horizontal="left" vertical="center" wrapText="1" indent="2"/>
    </xf>
    <xf numFmtId="0" fontId="38" fillId="0" borderId="24" xfId="0" applyFont="1" applyBorder="1" applyAlignment="1">
      <alignment horizontal="left" vertical="top" wrapText="1"/>
    </xf>
    <xf numFmtId="0" fontId="40" fillId="0" borderId="24" xfId="0" applyFont="1" applyBorder="1" applyAlignment="1">
      <alignment horizontal="left" vertical="top" wrapText="1"/>
    </xf>
    <xf numFmtId="0" fontId="0" fillId="0" borderId="20" xfId="0" applyFont="1" applyBorder="1" applyAlignment="1">
      <alignment vertical="top" wrapText="1"/>
    </xf>
    <xf numFmtId="165" fontId="38" fillId="27" borderId="21" xfId="0" applyNumberFormat="1" applyFont="1" applyFill="1" applyBorder="1" applyAlignment="1">
      <alignment horizontal="left" vertical="top" wrapText="1"/>
    </xf>
    <xf numFmtId="165" fontId="38" fillId="27" borderId="23" xfId="0" applyNumberFormat="1" applyFont="1" applyFill="1" applyBorder="1" applyAlignment="1">
      <alignment horizontal="left" vertical="top" wrapText="1"/>
    </xf>
    <xf numFmtId="0" fontId="29" fillId="0" borderId="21" xfId="0" applyFont="1" applyBorder="1" applyAlignment="1">
      <alignment horizontal="left" vertical="top" wrapText="1"/>
    </xf>
    <xf numFmtId="0" fontId="29" fillId="0" borderId="23" xfId="0" applyFont="1" applyBorder="1" applyAlignment="1">
      <alignment horizontal="left" vertical="top" wrapText="1"/>
    </xf>
    <xf numFmtId="0" fontId="38" fillId="0" borderId="21" xfId="0" applyFont="1" applyBorder="1" applyAlignment="1">
      <alignment horizontal="left" vertical="top" wrapText="1"/>
    </xf>
    <xf numFmtId="0" fontId="38" fillId="0" borderId="23" xfId="0" applyFont="1" applyBorder="1" applyAlignment="1">
      <alignment horizontal="left" vertical="top" wrapText="1"/>
    </xf>
    <xf numFmtId="0" fontId="0" fillId="0" borderId="21" xfId="0" applyFont="1" applyBorder="1" applyAlignment="1">
      <alignment horizontal="left" vertical="top" wrapText="1"/>
    </xf>
    <xf numFmtId="0" fontId="0" fillId="0" borderId="23" xfId="0" applyFont="1" applyBorder="1" applyAlignment="1">
      <alignment horizontal="left" vertical="top" wrapText="1"/>
    </xf>
    <xf numFmtId="0" fontId="40" fillId="24" borderId="21" xfId="0" applyFont="1" applyFill="1" applyBorder="1" applyAlignment="1">
      <alignment horizontal="center" vertical="center"/>
    </xf>
    <xf numFmtId="0" fontId="40" fillId="24" borderId="22" xfId="0" applyFont="1" applyFill="1" applyBorder="1" applyAlignment="1">
      <alignment horizontal="center" vertical="center"/>
    </xf>
    <xf numFmtId="0" fontId="40" fillId="24" borderId="23" xfId="0" applyFont="1" applyFill="1" applyBorder="1" applyAlignment="1">
      <alignment horizontal="center" vertical="center"/>
    </xf>
    <xf numFmtId="0" fontId="22" fillId="0" borderId="0" xfId="0" applyFont="1" applyAlignment="1">
      <alignment horizontal="right" vertical="center" wrapText="1"/>
    </xf>
    <xf numFmtId="0" fontId="20" fillId="24" borderId="20" xfId="0" applyFont="1" applyFill="1" applyBorder="1" applyAlignment="1">
      <alignment horizontal="center" vertical="center"/>
    </xf>
    <xf numFmtId="0" fontId="0" fillId="33" borderId="20" xfId="0" applyFont="1" applyFill="1" applyBorder="1" applyAlignment="1">
      <alignment horizontal="center" vertical="top" wrapText="1"/>
    </xf>
    <xf numFmtId="165" fontId="0" fillId="27" borderId="20" xfId="0" applyNumberFormat="1" applyFont="1" applyFill="1" applyBorder="1" applyAlignment="1">
      <alignment horizontal="left" vertical="top" wrapText="1"/>
    </xf>
    <xf numFmtId="14" fontId="0" fillId="0" borderId="20" xfId="0" applyNumberFormat="1" applyFont="1" applyBorder="1" applyAlignment="1">
      <alignment horizontal="left" vertical="top" wrapText="1"/>
    </xf>
    <xf numFmtId="0" fontId="0" fillId="0" borderId="20" xfId="0" applyFont="1" applyBorder="1" applyAlignment="1">
      <alignment horizontal="left" vertical="top" wrapText="1"/>
    </xf>
    <xf numFmtId="0" fontId="29" fillId="0" borderId="20" xfId="0" applyFont="1" applyBorder="1" applyAlignment="1">
      <alignment horizontal="left" vertical="top" wrapText="1"/>
    </xf>
    <xf numFmtId="0" fontId="20" fillId="24" borderId="20" xfId="0" applyFont="1" applyFill="1" applyBorder="1" applyAlignment="1">
      <alignment horizontal="left" vertical="center"/>
    </xf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3"/>
    <cellStyle name="Normal 2 2" xfId="44"/>
    <cellStyle name="Normal 3" xfId="45"/>
    <cellStyle name="Normal 3 2" xfId="46"/>
    <cellStyle name="Normalny 2 2" xfId="47"/>
    <cellStyle name="Normalny 3" xfId="37"/>
    <cellStyle name="Note" xfId="38" builtinId="10" customBuiltin="1"/>
    <cellStyle name="Output" xfId="39" builtinId="21" customBuiltin="1"/>
    <cellStyle name="Percent" xfId="48" builtinId="5"/>
    <cellStyle name="Title" xfId="40" builtinId="15" customBuiltin="1"/>
    <cellStyle name="Total" xfId="41" builtinId="25" customBuiltin="1"/>
    <cellStyle name="Warning Text" xfId="42" builtinId="11" customBuiltin="1"/>
  </cellStyles>
  <dxfs count="3">
    <dxf>
      <font>
        <color auto="1"/>
      </font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187187</xdr:colOff>
      <xdr:row>0</xdr:row>
      <xdr:rowOff>121257</xdr:rowOff>
    </xdr:from>
    <xdr:to>
      <xdr:col>0</xdr:col>
      <xdr:colOff>1823499</xdr:colOff>
      <xdr:row>0</xdr:row>
      <xdr:rowOff>790492</xdr:rowOff>
    </xdr:to>
    <xdr:pic>
      <xdr:nvPicPr>
        <xdr:cNvPr id="6" name="Obraz 1" descr="logo_FE_Infrastruktura_i_Srodowisko_rgb-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112"/>
        <a:stretch>
          <a:fillRect/>
        </a:stretch>
      </xdr:blipFill>
      <xdr:spPr bwMode="auto">
        <a:xfrm>
          <a:off x="187187" y="121257"/>
          <a:ext cx="1636312" cy="669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4951896</xdr:colOff>
      <xdr:row>0</xdr:row>
      <xdr:rowOff>93791</xdr:rowOff>
    </xdr:from>
    <xdr:to>
      <xdr:col>2</xdr:col>
      <xdr:colOff>887896</xdr:colOff>
      <xdr:row>0</xdr:row>
      <xdr:rowOff>703391</xdr:rowOff>
    </xdr:to>
    <xdr:pic>
      <xdr:nvPicPr>
        <xdr:cNvPr id="7" name="Obraz 3" descr="UE_FS_rgb-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17182" y="93791"/>
          <a:ext cx="19050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1885149</xdr:colOff>
      <xdr:row>0</xdr:row>
      <xdr:rowOff>182940</xdr:rowOff>
    </xdr:from>
    <xdr:to>
      <xdr:col>1</xdr:col>
      <xdr:colOff>3237699</xdr:colOff>
      <xdr:row>0</xdr:row>
      <xdr:rowOff>687765</xdr:rowOff>
    </xdr:to>
    <xdr:pic>
      <xdr:nvPicPr>
        <xdr:cNvPr id="9" name="Obraz 8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4841" y="182940"/>
          <a:ext cx="1352550" cy="504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4095750</xdr:colOff>
      <xdr:row>0</xdr:row>
      <xdr:rowOff>0</xdr:rowOff>
    </xdr:from>
    <xdr:to>
      <xdr:col>2</xdr:col>
      <xdr:colOff>2406</xdr:colOff>
      <xdr:row>1</xdr:row>
      <xdr:rowOff>19685</xdr:rowOff>
    </xdr:to>
    <xdr:pic>
      <xdr:nvPicPr>
        <xdr:cNvPr id="2" name="Picture 1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73630" y="0"/>
          <a:ext cx="12102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16"/>
  <sheetViews>
    <sheetView tabSelected="1" zoomScale="55" zoomScaleNormal="55" workbookViewId="0">
      <selection activeCell="G13" sqref="G13"/>
    </sheetView>
  </sheetViews>
  <sheetFormatPr defaultRowHeight="13.2"/>
  <cols>
    <col min="1" max="1" width="49.5546875" customWidth="1"/>
    <col min="2" max="2" width="85.44140625" style="156" customWidth="1"/>
    <col min="3" max="3" width="17.6640625" customWidth="1"/>
    <col min="4" max="4" width="12.33203125" customWidth="1"/>
    <col min="5" max="5" width="9.44140625" customWidth="1"/>
  </cols>
  <sheetData>
    <row r="1" spans="1:4" ht="77.25" customHeight="1"/>
    <row r="2" spans="1:4">
      <c r="B2" s="192" t="s">
        <v>36</v>
      </c>
      <c r="C2" s="192"/>
    </row>
    <row r="3" spans="1:4">
      <c r="B3" s="192" t="s">
        <v>37</v>
      </c>
      <c r="C3" s="192"/>
    </row>
    <row r="4" spans="1:4" ht="16.8">
      <c r="A4" s="3" t="s">
        <v>161</v>
      </c>
      <c r="B4" s="157"/>
      <c r="C4" s="2"/>
      <c r="D4" s="10" t="s">
        <v>171</v>
      </c>
    </row>
    <row r="5" spans="1:4" ht="15.75" customHeight="1">
      <c r="A5" s="12"/>
      <c r="C5" s="11"/>
    </row>
    <row r="6" spans="1:4" s="16" customFormat="1">
      <c r="A6" s="199" t="s">
        <v>10</v>
      </c>
      <c r="B6" s="199"/>
      <c r="C6" s="199"/>
    </row>
    <row r="7" spans="1:4" s="16" customFormat="1">
      <c r="A7" s="82" t="s">
        <v>28</v>
      </c>
      <c r="B7" s="197" t="s">
        <v>38</v>
      </c>
      <c r="C7" s="197"/>
    </row>
    <row r="8" spans="1:4" s="16" customFormat="1">
      <c r="A8" s="82" t="s">
        <v>29</v>
      </c>
      <c r="B8" s="197" t="s">
        <v>40</v>
      </c>
      <c r="C8" s="197"/>
    </row>
    <row r="9" spans="1:4" s="16" customFormat="1" ht="56.1" customHeight="1">
      <c r="A9" s="82" t="s">
        <v>11</v>
      </c>
      <c r="B9" s="197" t="s">
        <v>41</v>
      </c>
      <c r="C9" s="197"/>
    </row>
    <row r="10" spans="1:4" s="16" customFormat="1">
      <c r="A10" s="82" t="s">
        <v>0</v>
      </c>
      <c r="B10" s="198" t="s">
        <v>162</v>
      </c>
      <c r="C10" s="198"/>
    </row>
    <row r="11" spans="1:4" s="16" customFormat="1">
      <c r="A11" s="82" t="s">
        <v>1</v>
      </c>
      <c r="B11" s="197" t="s">
        <v>163</v>
      </c>
      <c r="C11" s="197"/>
    </row>
    <row r="12" spans="1:4" s="16" customFormat="1" ht="13.2" customHeight="1">
      <c r="A12" s="82" t="s">
        <v>2</v>
      </c>
      <c r="B12" s="196" t="s">
        <v>164</v>
      </c>
      <c r="C12" s="196"/>
    </row>
    <row r="13" spans="1:4" s="16" customFormat="1" ht="26.4">
      <c r="A13" s="82" t="str">
        <f>'Status Zadań'!K2</f>
        <v>Oczekiwany % zaawansowania na koniec bieżącego okresu</v>
      </c>
      <c r="B13" s="195">
        <f>'Status Zadań'!L45</f>
        <v>9.4922583016899237E-2</v>
      </c>
      <c r="C13" s="195"/>
    </row>
    <row r="14" spans="1:4" s="16" customFormat="1" ht="26.4">
      <c r="A14" s="82" t="str">
        <f>'Status Zadań'!I2</f>
        <v>Raportowany % zaawansowania na koniec bieżącego okresu</v>
      </c>
      <c r="B14" s="195">
        <f>'Status Zadań'!J45</f>
        <v>0</v>
      </c>
      <c r="C14" s="195"/>
      <c r="D14" s="10"/>
    </row>
    <row r="15" spans="1:4" s="16" customFormat="1">
      <c r="A15" s="82" t="s">
        <v>130</v>
      </c>
      <c r="B15" s="195">
        <f>B14/B13</f>
        <v>0</v>
      </c>
      <c r="C15" s="195"/>
    </row>
    <row r="16" spans="1:4" s="16" customFormat="1">
      <c r="A16" s="82" t="s">
        <v>3</v>
      </c>
      <c r="B16" s="194" t="s">
        <v>6</v>
      </c>
      <c r="C16" s="194"/>
    </row>
    <row r="17" spans="1:4" s="16" customFormat="1">
      <c r="A17" s="193" t="s">
        <v>12</v>
      </c>
      <c r="B17" s="193"/>
      <c r="C17" s="193"/>
    </row>
    <row r="18" spans="1:4" s="16" customFormat="1" ht="26.4">
      <c r="A18" s="165" t="s">
        <v>121</v>
      </c>
      <c r="B18" s="165" t="s">
        <v>122</v>
      </c>
      <c r="C18" s="166" t="s">
        <v>120</v>
      </c>
      <c r="D18" s="10"/>
    </row>
    <row r="19" spans="1:4" s="16" customFormat="1" ht="26.4">
      <c r="A19" s="167" t="s">
        <v>92</v>
      </c>
      <c r="B19" s="180" t="s">
        <v>165</v>
      </c>
      <c r="C19" s="168"/>
    </row>
    <row r="20" spans="1:4" s="16" customFormat="1" ht="26.4">
      <c r="A20" s="167" t="s">
        <v>93</v>
      </c>
      <c r="B20" s="180" t="s">
        <v>165</v>
      </c>
      <c r="C20" s="168"/>
    </row>
    <row r="21" spans="1:4" s="16" customFormat="1" ht="39" customHeight="1">
      <c r="A21" s="169" t="s">
        <v>94</v>
      </c>
      <c r="B21" s="180" t="s">
        <v>165</v>
      </c>
      <c r="C21" s="170"/>
      <c r="D21" s="148"/>
    </row>
    <row r="22" spans="1:4" s="16" customFormat="1" ht="28.8" customHeight="1">
      <c r="A22" s="169" t="s">
        <v>95</v>
      </c>
      <c r="B22" s="180" t="s">
        <v>165</v>
      </c>
      <c r="C22" s="170"/>
      <c r="D22" s="148"/>
    </row>
    <row r="23" spans="1:4" s="16" customFormat="1" ht="36.6" customHeight="1">
      <c r="A23" s="169" t="s">
        <v>96</v>
      </c>
      <c r="B23" s="180" t="s">
        <v>165</v>
      </c>
      <c r="C23" s="170"/>
      <c r="D23" s="148"/>
    </row>
    <row r="24" spans="1:4" s="16" customFormat="1" ht="26.4">
      <c r="A24" s="167" t="s">
        <v>97</v>
      </c>
      <c r="B24" s="180" t="s">
        <v>165</v>
      </c>
      <c r="C24" s="168"/>
    </row>
    <row r="25" spans="1:4" s="16" customFormat="1" ht="36" customHeight="1">
      <c r="A25" s="179" t="s">
        <v>98</v>
      </c>
      <c r="B25" s="180" t="s">
        <v>165</v>
      </c>
      <c r="C25" s="168"/>
      <c r="D25" s="148"/>
    </row>
    <row r="26" spans="1:4" s="16" customFormat="1" ht="25.2" customHeight="1">
      <c r="A26" s="167" t="s">
        <v>99</v>
      </c>
      <c r="B26" s="180" t="s">
        <v>165</v>
      </c>
      <c r="C26" s="170"/>
    </row>
    <row r="27" spans="1:4" s="16" customFormat="1">
      <c r="A27" s="171" t="s">
        <v>135</v>
      </c>
      <c r="B27" s="164"/>
      <c r="C27" s="172"/>
    </row>
    <row r="28" spans="1:4" s="16" customFormat="1" ht="26.4">
      <c r="A28" s="178" t="s">
        <v>100</v>
      </c>
      <c r="B28" s="180" t="s">
        <v>165</v>
      </c>
      <c r="C28" s="173"/>
    </row>
    <row r="29" spans="1:4" s="16" customFormat="1" ht="39.6">
      <c r="A29" s="169" t="s">
        <v>101</v>
      </c>
      <c r="B29" s="180" t="s">
        <v>165</v>
      </c>
      <c r="C29" s="173"/>
    </row>
    <row r="30" spans="1:4" s="16" customFormat="1" ht="26.4">
      <c r="A30" s="169" t="s">
        <v>152</v>
      </c>
      <c r="B30" s="180" t="s">
        <v>165</v>
      </c>
      <c r="C30" s="173"/>
    </row>
    <row r="31" spans="1:4" s="16" customFormat="1" ht="27.75" customHeight="1">
      <c r="A31" s="169" t="s">
        <v>153</v>
      </c>
      <c r="B31" s="180" t="s">
        <v>165</v>
      </c>
      <c r="C31" s="173"/>
    </row>
    <row r="32" spans="1:4" s="16" customFormat="1" ht="33" customHeight="1">
      <c r="A32" s="169" t="s">
        <v>155</v>
      </c>
      <c r="B32" s="180" t="s">
        <v>165</v>
      </c>
      <c r="C32" s="173"/>
    </row>
    <row r="33" spans="1:3" s="16" customFormat="1">
      <c r="A33" s="177" t="s">
        <v>145</v>
      </c>
      <c r="B33" s="159"/>
      <c r="C33" s="173"/>
    </row>
    <row r="34" spans="1:3" s="16" customFormat="1">
      <c r="A34" s="174" t="s">
        <v>136</v>
      </c>
      <c r="B34" s="160"/>
      <c r="C34" s="170"/>
    </row>
    <row r="35" spans="1:3" s="16" customFormat="1" ht="26.4">
      <c r="A35" s="175" t="s">
        <v>100</v>
      </c>
      <c r="B35" s="180" t="s">
        <v>165</v>
      </c>
      <c r="C35" s="168"/>
    </row>
    <row r="36" spans="1:3" s="16" customFormat="1" ht="39.6">
      <c r="A36" s="169" t="s">
        <v>101</v>
      </c>
      <c r="B36" s="180" t="s">
        <v>165</v>
      </c>
      <c r="C36" s="168"/>
    </row>
    <row r="37" spans="1:3" s="16" customFormat="1" ht="26.4">
      <c r="A37" s="169" t="s">
        <v>152</v>
      </c>
      <c r="B37" s="180" t="s">
        <v>165</v>
      </c>
      <c r="C37" s="173"/>
    </row>
    <row r="38" spans="1:3" s="16" customFormat="1" ht="32.25" customHeight="1">
      <c r="A38" s="169" t="s">
        <v>153</v>
      </c>
      <c r="B38" s="180" t="s">
        <v>165</v>
      </c>
      <c r="C38" s="168"/>
    </row>
    <row r="39" spans="1:3" s="16" customFormat="1" ht="28.5" customHeight="1">
      <c r="A39" s="169" t="s">
        <v>154</v>
      </c>
      <c r="B39" s="180" t="s">
        <v>165</v>
      </c>
      <c r="C39" s="168"/>
    </row>
    <row r="40" spans="1:3" s="16" customFormat="1" ht="29.25" customHeight="1">
      <c r="A40" s="169" t="s">
        <v>155</v>
      </c>
      <c r="B40" s="180" t="s">
        <v>165</v>
      </c>
      <c r="C40" s="168"/>
    </row>
    <row r="41" spans="1:3" s="16" customFormat="1" ht="31.5" customHeight="1">
      <c r="A41" s="177" t="s">
        <v>145</v>
      </c>
      <c r="B41" s="180" t="s">
        <v>165</v>
      </c>
      <c r="C41" s="168"/>
    </row>
    <row r="42" spans="1:3" s="16" customFormat="1" ht="26.4">
      <c r="A42" s="174" t="s">
        <v>137</v>
      </c>
      <c r="B42" s="180" t="s">
        <v>165</v>
      </c>
      <c r="C42" s="170"/>
    </row>
    <row r="43" spans="1:3" s="16" customFormat="1" ht="26.4">
      <c r="A43" s="169" t="s">
        <v>100</v>
      </c>
      <c r="B43" s="180" t="s">
        <v>165</v>
      </c>
      <c r="C43" s="168"/>
    </row>
    <row r="44" spans="1:3" s="16" customFormat="1" ht="39.6">
      <c r="A44" s="169" t="s">
        <v>101</v>
      </c>
      <c r="B44" s="180" t="s">
        <v>165</v>
      </c>
      <c r="C44" s="168"/>
    </row>
    <row r="45" spans="1:3" s="16" customFormat="1" ht="26.4">
      <c r="A45" s="169" t="s">
        <v>152</v>
      </c>
      <c r="B45" s="180" t="s">
        <v>165</v>
      </c>
      <c r="C45" s="168"/>
    </row>
    <row r="46" spans="1:3" s="16" customFormat="1" ht="26.4">
      <c r="A46" s="169" t="s">
        <v>153</v>
      </c>
      <c r="B46" s="180" t="s">
        <v>165</v>
      </c>
      <c r="C46" s="168"/>
    </row>
    <row r="47" spans="1:3" s="16" customFormat="1" ht="26.4">
      <c r="A47" s="169" t="s">
        <v>154</v>
      </c>
      <c r="B47" s="180" t="s">
        <v>165</v>
      </c>
      <c r="C47" s="168"/>
    </row>
    <row r="48" spans="1:3" s="16" customFormat="1" ht="26.4">
      <c r="A48" s="169" t="s">
        <v>155</v>
      </c>
      <c r="B48" s="180" t="s">
        <v>165</v>
      </c>
      <c r="C48" s="168"/>
    </row>
    <row r="49" spans="1:4" s="16" customFormat="1" ht="26.4">
      <c r="A49" s="177" t="s">
        <v>145</v>
      </c>
      <c r="B49" s="180" t="s">
        <v>165</v>
      </c>
      <c r="C49" s="168"/>
    </row>
    <row r="50" spans="1:4" s="16" customFormat="1">
      <c r="A50" s="176" t="s">
        <v>33</v>
      </c>
      <c r="B50" s="185"/>
      <c r="C50" s="186"/>
    </row>
    <row r="51" spans="1:4" s="16" customFormat="1" ht="21" customHeight="1">
      <c r="A51" s="176" t="s">
        <v>34</v>
      </c>
      <c r="B51" s="183"/>
      <c r="C51" s="184"/>
    </row>
    <row r="52" spans="1:4" s="16" customFormat="1" ht="26.4">
      <c r="A52" s="167" t="s">
        <v>102</v>
      </c>
      <c r="B52" s="180" t="s">
        <v>165</v>
      </c>
      <c r="C52" s="168"/>
    </row>
    <row r="53" spans="1:4" s="16" customFormat="1" ht="26.4">
      <c r="A53" s="169" t="s">
        <v>103</v>
      </c>
      <c r="B53" s="180" t="s">
        <v>165</v>
      </c>
      <c r="C53" s="170"/>
    </row>
    <row r="54" spans="1:4" s="16" customFormat="1" ht="26.4">
      <c r="A54" s="167" t="s">
        <v>104</v>
      </c>
      <c r="B54" s="180" t="s">
        <v>165</v>
      </c>
      <c r="C54" s="168"/>
    </row>
    <row r="55" spans="1:4" s="16" customFormat="1" ht="26.4">
      <c r="A55" s="167" t="s">
        <v>105</v>
      </c>
      <c r="B55" s="180" t="s">
        <v>165</v>
      </c>
      <c r="C55" s="168"/>
    </row>
    <row r="56" spans="1:4" s="16" customFormat="1" ht="26.4">
      <c r="A56" s="167" t="s">
        <v>106</v>
      </c>
      <c r="B56" s="180" t="s">
        <v>165</v>
      </c>
      <c r="C56" s="168"/>
    </row>
    <row r="57" spans="1:4" s="16" customFormat="1" ht="26.4">
      <c r="A57" s="169" t="s">
        <v>107</v>
      </c>
      <c r="B57" s="180" t="s">
        <v>165</v>
      </c>
      <c r="C57" s="168"/>
    </row>
    <row r="58" spans="1:4" s="16" customFormat="1" ht="26.4">
      <c r="A58" s="167" t="s">
        <v>108</v>
      </c>
      <c r="B58" s="180" t="s">
        <v>165</v>
      </c>
      <c r="C58" s="168"/>
    </row>
    <row r="59" spans="1:4" s="16" customFormat="1" ht="26.4">
      <c r="A59" s="167" t="s">
        <v>109</v>
      </c>
      <c r="B59" s="180" t="s">
        <v>165</v>
      </c>
      <c r="C59" s="163"/>
      <c r="D59" s="17"/>
    </row>
    <row r="60" spans="1:4" s="16" customFormat="1" ht="39.6">
      <c r="A60" s="167" t="s">
        <v>110</v>
      </c>
      <c r="B60" s="180" t="s">
        <v>165</v>
      </c>
      <c r="C60" s="168"/>
      <c r="D60" s="17"/>
    </row>
    <row r="61" spans="1:4" s="16" customFormat="1">
      <c r="A61" s="189" t="s">
        <v>21</v>
      </c>
      <c r="B61" s="190"/>
      <c r="C61" s="191"/>
    </row>
    <row r="62" spans="1:4" s="16" customFormat="1" ht="61.2" customHeight="1">
      <c r="A62" s="176" t="s">
        <v>42</v>
      </c>
      <c r="B62" s="183" t="s">
        <v>166</v>
      </c>
      <c r="C62" s="184"/>
    </row>
    <row r="63" spans="1:4" s="16" customFormat="1" ht="58.8" customHeight="1">
      <c r="A63" s="176" t="s">
        <v>39</v>
      </c>
      <c r="B63" s="183" t="s">
        <v>167</v>
      </c>
      <c r="C63" s="184"/>
    </row>
    <row r="64" spans="1:4" s="16" customFormat="1" ht="55.8" customHeight="1">
      <c r="A64" s="176" t="s">
        <v>4</v>
      </c>
      <c r="B64" s="183" t="s">
        <v>168</v>
      </c>
      <c r="C64" s="184"/>
    </row>
    <row r="65" spans="1:4" s="16" customFormat="1">
      <c r="A65" s="189" t="s">
        <v>5</v>
      </c>
      <c r="B65" s="190"/>
      <c r="C65" s="191"/>
    </row>
    <row r="66" spans="1:4" s="16" customFormat="1" ht="26.4">
      <c r="A66" s="176" t="str">
        <f>'Status Zadań'!R2</f>
        <v>Oczekiwany % zaawansowania na koniec przyszłego okresu</v>
      </c>
      <c r="B66" s="181">
        <f>'Status Zadań'!S45</f>
        <v>0.14233590325319764</v>
      </c>
      <c r="C66" s="182"/>
    </row>
    <row r="67" spans="1:4" s="16" customFormat="1" ht="26.4">
      <c r="A67" s="176" t="str">
        <f>'Status Zadań'!P2</f>
        <v>Planowany % zaawansowania na koniec przyszłego okresu</v>
      </c>
      <c r="B67" s="181">
        <f>'Status Zadań'!Q45</f>
        <v>0</v>
      </c>
      <c r="C67" s="182"/>
      <c r="D67" s="10"/>
    </row>
    <row r="68" spans="1:4" s="16" customFormat="1">
      <c r="A68" s="176" t="s">
        <v>5</v>
      </c>
      <c r="B68" s="187" t="s">
        <v>170</v>
      </c>
      <c r="C68" s="188"/>
    </row>
    <row r="69" spans="1:4" s="16" customFormat="1" ht="26.4">
      <c r="A69" s="165" t="s">
        <v>121</v>
      </c>
      <c r="B69" s="165" t="s">
        <v>123</v>
      </c>
      <c r="C69" s="166" t="s">
        <v>120</v>
      </c>
      <c r="D69" s="10"/>
    </row>
    <row r="70" spans="1:4" s="16" customFormat="1" ht="26.4">
      <c r="A70" s="167" t="s">
        <v>92</v>
      </c>
      <c r="B70" s="180" t="s">
        <v>165</v>
      </c>
      <c r="C70" s="168"/>
    </row>
    <row r="71" spans="1:4" s="16" customFormat="1" ht="26.4">
      <c r="A71" s="167" t="s">
        <v>93</v>
      </c>
      <c r="B71" s="180" t="s">
        <v>165</v>
      </c>
      <c r="C71" s="168"/>
    </row>
    <row r="72" spans="1:4" s="16" customFormat="1" ht="58.5" customHeight="1">
      <c r="A72" s="169" t="s">
        <v>94</v>
      </c>
      <c r="B72" s="180" t="s">
        <v>165</v>
      </c>
      <c r="C72" s="170"/>
    </row>
    <row r="73" spans="1:4" s="16" customFormat="1" ht="33" customHeight="1">
      <c r="A73" s="169" t="s">
        <v>95</v>
      </c>
      <c r="B73" s="180" t="s">
        <v>165</v>
      </c>
      <c r="C73" s="170"/>
    </row>
    <row r="74" spans="1:4" s="16" customFormat="1" ht="26.4">
      <c r="A74" s="169" t="s">
        <v>96</v>
      </c>
      <c r="B74" s="180" t="s">
        <v>165</v>
      </c>
      <c r="C74" s="170"/>
    </row>
    <row r="75" spans="1:4" s="16" customFormat="1" ht="26.4">
      <c r="A75" s="167" t="s">
        <v>97</v>
      </c>
      <c r="B75" s="180" t="s">
        <v>165</v>
      </c>
      <c r="C75" s="168"/>
    </row>
    <row r="76" spans="1:4" s="16" customFormat="1" ht="26.4">
      <c r="A76" s="167" t="s">
        <v>98</v>
      </c>
      <c r="B76" s="180" t="s">
        <v>165</v>
      </c>
      <c r="C76" s="168"/>
    </row>
    <row r="77" spans="1:4" s="16" customFormat="1" ht="26.4">
      <c r="A77" s="167" t="s">
        <v>99</v>
      </c>
      <c r="B77" s="180" t="s">
        <v>165</v>
      </c>
      <c r="C77" s="168"/>
    </row>
    <row r="78" spans="1:4" s="16" customFormat="1">
      <c r="A78" s="174" t="s">
        <v>135</v>
      </c>
      <c r="B78" s="161"/>
      <c r="C78" s="172"/>
    </row>
    <row r="79" spans="1:4" s="16" customFormat="1" ht="26.4">
      <c r="A79" s="169" t="s">
        <v>100</v>
      </c>
      <c r="B79" s="180" t="s">
        <v>165</v>
      </c>
      <c r="C79" s="168"/>
    </row>
    <row r="80" spans="1:4" s="16" customFormat="1" ht="39.6">
      <c r="A80" s="169" t="s">
        <v>101</v>
      </c>
      <c r="B80" s="180" t="s">
        <v>165</v>
      </c>
      <c r="C80" s="168"/>
      <c r="D80" s="158"/>
    </row>
    <row r="81" spans="1:4" s="16" customFormat="1" ht="26.4">
      <c r="A81" s="169" t="s">
        <v>152</v>
      </c>
      <c r="B81" s="180" t="s">
        <v>165</v>
      </c>
      <c r="C81" s="168"/>
      <c r="D81" s="158"/>
    </row>
    <row r="82" spans="1:4" s="16" customFormat="1" ht="26.4">
      <c r="A82" s="169" t="s">
        <v>153</v>
      </c>
      <c r="B82" s="180" t="s">
        <v>165</v>
      </c>
      <c r="C82" s="168"/>
    </row>
    <row r="83" spans="1:4" s="16" customFormat="1" ht="26.4">
      <c r="A83" s="169" t="s">
        <v>154</v>
      </c>
      <c r="B83" s="180" t="s">
        <v>165</v>
      </c>
      <c r="C83" s="168"/>
    </row>
    <row r="84" spans="1:4" s="16" customFormat="1" ht="26.4">
      <c r="A84" s="169" t="s">
        <v>155</v>
      </c>
      <c r="B84" s="180" t="s">
        <v>165</v>
      </c>
      <c r="C84" s="168"/>
    </row>
    <row r="85" spans="1:4" s="16" customFormat="1" ht="26.4">
      <c r="A85" s="177" t="s">
        <v>145</v>
      </c>
      <c r="B85" s="180" t="s">
        <v>165</v>
      </c>
      <c r="C85" s="168"/>
    </row>
    <row r="86" spans="1:4" s="16" customFormat="1">
      <c r="A86" s="174" t="s">
        <v>136</v>
      </c>
      <c r="B86" s="161"/>
      <c r="C86" s="172"/>
    </row>
    <row r="87" spans="1:4" s="16" customFormat="1" ht="35.4" customHeight="1">
      <c r="A87" s="175" t="s">
        <v>100</v>
      </c>
      <c r="B87" s="180" t="s">
        <v>165</v>
      </c>
      <c r="C87" s="168"/>
    </row>
    <row r="88" spans="1:4" s="16" customFormat="1" ht="39.6">
      <c r="A88" s="169" t="s">
        <v>101</v>
      </c>
      <c r="B88" s="180" t="s">
        <v>165</v>
      </c>
      <c r="C88" s="168"/>
    </row>
    <row r="89" spans="1:4" s="16" customFormat="1" ht="26.4">
      <c r="A89" s="169" t="s">
        <v>152</v>
      </c>
      <c r="B89" s="180" t="s">
        <v>165</v>
      </c>
      <c r="C89" s="168"/>
    </row>
    <row r="90" spans="1:4" s="16" customFormat="1" ht="26.4">
      <c r="A90" s="169" t="s">
        <v>153</v>
      </c>
      <c r="B90" s="180" t="s">
        <v>165</v>
      </c>
      <c r="C90" s="168"/>
    </row>
    <row r="91" spans="1:4" s="16" customFormat="1" ht="26.4">
      <c r="A91" s="169" t="s">
        <v>154</v>
      </c>
      <c r="B91" s="180" t="s">
        <v>165</v>
      </c>
      <c r="C91" s="168"/>
    </row>
    <row r="92" spans="1:4" s="16" customFormat="1" ht="26.4">
      <c r="A92" s="169" t="s">
        <v>155</v>
      </c>
      <c r="B92" s="180" t="s">
        <v>165</v>
      </c>
      <c r="C92" s="168"/>
    </row>
    <row r="93" spans="1:4" s="16" customFormat="1" ht="26.4">
      <c r="A93" s="177" t="s">
        <v>145</v>
      </c>
      <c r="B93" s="180" t="s">
        <v>165</v>
      </c>
      <c r="C93" s="168"/>
    </row>
    <row r="94" spans="1:4" s="16" customFormat="1">
      <c r="A94" s="174" t="s">
        <v>137</v>
      </c>
      <c r="B94" s="160"/>
      <c r="C94" s="172"/>
    </row>
    <row r="95" spans="1:4" s="16" customFormat="1" ht="26.4">
      <c r="A95" s="175" t="s">
        <v>100</v>
      </c>
      <c r="B95" s="180" t="s">
        <v>165</v>
      </c>
      <c r="C95" s="168"/>
    </row>
    <row r="96" spans="1:4" s="16" customFormat="1" ht="39.6">
      <c r="A96" s="169" t="s">
        <v>101</v>
      </c>
      <c r="B96" s="180" t="s">
        <v>165</v>
      </c>
      <c r="C96" s="168"/>
    </row>
    <row r="97" spans="1:4" s="16" customFormat="1" ht="26.4">
      <c r="A97" s="169" t="s">
        <v>152</v>
      </c>
      <c r="B97" s="180" t="s">
        <v>165</v>
      </c>
      <c r="C97" s="168"/>
    </row>
    <row r="98" spans="1:4" s="16" customFormat="1" ht="26.4">
      <c r="A98" s="169" t="s">
        <v>153</v>
      </c>
      <c r="B98" s="180" t="s">
        <v>165</v>
      </c>
      <c r="C98" s="168"/>
    </row>
    <row r="99" spans="1:4" s="16" customFormat="1" ht="26.4">
      <c r="A99" s="169" t="s">
        <v>154</v>
      </c>
      <c r="B99" s="180" t="s">
        <v>165</v>
      </c>
      <c r="C99" s="168"/>
    </row>
    <row r="100" spans="1:4" s="16" customFormat="1" ht="26.4">
      <c r="A100" s="169" t="s">
        <v>155</v>
      </c>
      <c r="B100" s="180" t="s">
        <v>165</v>
      </c>
      <c r="C100" s="168"/>
    </row>
    <row r="101" spans="1:4" s="16" customFormat="1" ht="26.4">
      <c r="A101" s="177" t="s">
        <v>145</v>
      </c>
      <c r="B101" s="180" t="s">
        <v>165</v>
      </c>
      <c r="C101" s="168"/>
    </row>
    <row r="102" spans="1:4" s="16" customFormat="1" ht="26.4">
      <c r="A102" s="167" t="s">
        <v>102</v>
      </c>
      <c r="B102" s="180" t="s">
        <v>165</v>
      </c>
      <c r="C102" s="168"/>
    </row>
    <row r="103" spans="1:4" s="16" customFormat="1" ht="26.4">
      <c r="A103" s="169" t="s">
        <v>103</v>
      </c>
      <c r="B103" s="180" t="s">
        <v>165</v>
      </c>
      <c r="C103" s="170"/>
    </row>
    <row r="104" spans="1:4" s="16" customFormat="1" ht="26.4">
      <c r="A104" s="167" t="s">
        <v>104</v>
      </c>
      <c r="B104" s="180" t="s">
        <v>165</v>
      </c>
      <c r="C104" s="168"/>
    </row>
    <row r="105" spans="1:4" s="16" customFormat="1" ht="26.4">
      <c r="A105" s="167" t="s">
        <v>105</v>
      </c>
      <c r="B105" s="180" t="s">
        <v>165</v>
      </c>
      <c r="C105" s="168"/>
    </row>
    <row r="106" spans="1:4" s="16" customFormat="1" ht="26.4">
      <c r="A106" s="167" t="s">
        <v>106</v>
      </c>
      <c r="B106" s="180" t="s">
        <v>165</v>
      </c>
      <c r="C106" s="168"/>
    </row>
    <row r="107" spans="1:4" s="16" customFormat="1" ht="26.4">
      <c r="A107" s="169" t="s">
        <v>107</v>
      </c>
      <c r="B107" s="180" t="s">
        <v>165</v>
      </c>
      <c r="C107" s="168"/>
    </row>
    <row r="108" spans="1:4" s="16" customFormat="1" ht="26.4">
      <c r="A108" s="167" t="s">
        <v>108</v>
      </c>
      <c r="B108" s="180" t="s">
        <v>165</v>
      </c>
      <c r="C108" s="168"/>
    </row>
    <row r="109" spans="1:4" s="16" customFormat="1" ht="26.4">
      <c r="A109" s="167" t="s">
        <v>109</v>
      </c>
      <c r="B109" s="180" t="s">
        <v>165</v>
      </c>
      <c r="C109" s="163"/>
      <c r="D109" s="17"/>
    </row>
    <row r="110" spans="1:4" s="16" customFormat="1" ht="39.6">
      <c r="A110" s="167" t="s">
        <v>110</v>
      </c>
      <c r="B110" s="180" t="s">
        <v>165</v>
      </c>
      <c r="C110" s="168"/>
      <c r="D110" s="17"/>
    </row>
    <row r="111" spans="1:4" s="16" customFormat="1" ht="61.2" customHeight="1">
      <c r="A111" s="176" t="s">
        <v>35</v>
      </c>
      <c r="B111" s="183" t="s">
        <v>169</v>
      </c>
      <c r="C111" s="184"/>
      <c r="D111" s="17"/>
    </row>
    <row r="114" spans="1:2">
      <c r="B114" s="156" t="s">
        <v>160</v>
      </c>
    </row>
    <row r="115" spans="1:2">
      <c r="A115" s="18" t="s">
        <v>43</v>
      </c>
    </row>
    <row r="116" spans="1:2">
      <c r="A116" s="19" t="s">
        <v>128</v>
      </c>
      <c r="B116" s="162"/>
    </row>
  </sheetData>
  <protectedRanges>
    <protectedRange sqref="C34:C40 C42:C48 C102:C110 C70:C84 C86:C92 C94:C100 C19:C32" name="Range2"/>
    <protectedRange sqref="B7:C9" name="Range1"/>
    <protectedRange sqref="B51:C51" name="Range2_2"/>
    <protectedRange sqref="C41 C101 C85 C33 C93 C49" name="Range2_6"/>
    <protectedRange sqref="C52:C60" name="Range2_5"/>
    <protectedRange sqref="B33:B34 B27" name="Range2_1_2"/>
    <protectedRange sqref="B94 B86" name="Range2_1_7"/>
    <protectedRange sqref="B78" name="Range2_3_1"/>
    <protectedRange sqref="B50:C50" name="Range2_4_1"/>
    <protectedRange sqref="D80" name="Range2_3_1_2"/>
    <protectedRange sqref="D81" name="Range2_1_7_2"/>
    <protectedRange sqref="B10:C12" name="Range1_1"/>
    <protectedRange sqref="B19:B26 B28:B32 B35:B49 B52:B60" name="Range2_1"/>
    <protectedRange sqref="B62:C64" name="Range3"/>
    <protectedRange sqref="B70:B77 B79:B85 B87:B93 B95:B110" name="Range2_3"/>
    <protectedRange sqref="B111:C111" name="Range2_4"/>
  </protectedRanges>
  <mergeCells count="25">
    <mergeCell ref="B2:C2"/>
    <mergeCell ref="B3:C3"/>
    <mergeCell ref="A17:C17"/>
    <mergeCell ref="B16:C16"/>
    <mergeCell ref="B15:C15"/>
    <mergeCell ref="B14:C14"/>
    <mergeCell ref="B13:C13"/>
    <mergeCell ref="B12:C12"/>
    <mergeCell ref="B11:C11"/>
    <mergeCell ref="B10:C10"/>
    <mergeCell ref="B9:C9"/>
    <mergeCell ref="B8:C8"/>
    <mergeCell ref="B7:C7"/>
    <mergeCell ref="A6:C6"/>
    <mergeCell ref="B111:C111"/>
    <mergeCell ref="A61:C61"/>
    <mergeCell ref="B62:C62"/>
    <mergeCell ref="B63:C63"/>
    <mergeCell ref="B64:C64"/>
    <mergeCell ref="A65:C65"/>
    <mergeCell ref="B66:C66"/>
    <mergeCell ref="B51:C51"/>
    <mergeCell ref="B50:C50"/>
    <mergeCell ref="B67:C67"/>
    <mergeCell ref="B68:C68"/>
  </mergeCells>
  <conditionalFormatting sqref="B16">
    <cfRule type="cellIs" dxfId="2" priority="1" operator="equal">
      <formula>"CZERWONY"</formula>
    </cfRule>
    <cfRule type="cellIs" dxfId="1" priority="2" operator="equal">
      <formula>"ŻÓŁTY"</formula>
    </cfRule>
    <cfRule type="cellIs" dxfId="0" priority="3" operator="equal">
      <formula>"ZIELONY"</formula>
    </cfRule>
  </conditionalFormatting>
  <dataValidations count="1">
    <dataValidation type="list" allowBlank="1" showInputMessage="1" showErrorMessage="1" sqref="B16">
      <formula1>Statusy</formula1>
    </dataValidation>
  </dataValidations>
  <pageMargins left="0.70866141732283472" right="0.70866141732283472" top="0.74803149606299213" bottom="0.74803149606299213" header="0.31496062992125984" footer="0.31496062992125984"/>
  <pageSetup paperSize="9" scale="56" fitToHeight="5" orientation="portrait" r:id="rId1"/>
  <headerFooter>
    <oddFooter>&amp;R&amp;P</oddFooter>
  </headerFooter>
  <rowBreaks count="2" manualBreakCount="2">
    <brk id="64" max="2" man="1"/>
    <brk id="76" max="2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17" sqref="A17"/>
    </sheetView>
  </sheetViews>
  <sheetFormatPr defaultRowHeight="13.2"/>
  <cols>
    <col min="1" max="1" width="73.5546875" customWidth="1"/>
    <col min="6" max="6" width="63" customWidth="1"/>
  </cols>
  <sheetData>
    <row r="1" spans="1:6" ht="129.75" customHeight="1">
      <c r="A1" s="4" t="s">
        <v>22</v>
      </c>
      <c r="B1" s="4" t="s">
        <v>24</v>
      </c>
      <c r="C1" s="5" t="s">
        <v>25</v>
      </c>
      <c r="D1" s="5" t="s">
        <v>26</v>
      </c>
      <c r="E1" s="5" t="s">
        <v>27</v>
      </c>
    </row>
    <row r="2" spans="1:6">
      <c r="A2" s="6" t="s">
        <v>23</v>
      </c>
      <c r="B2" s="7">
        <f>SUM(B3:B10)</f>
        <v>0.99999999999999989</v>
      </c>
      <c r="C2" s="7">
        <f>SUMPRODUCT(B3:B10,C3:C10)</f>
        <v>0</v>
      </c>
      <c r="D2" s="7">
        <f>SUM(D3:D10)</f>
        <v>0</v>
      </c>
      <c r="E2" s="7">
        <f>C2-D2</f>
        <v>0</v>
      </c>
    </row>
    <row r="3" spans="1:6">
      <c r="A3" s="8" t="s">
        <v>13</v>
      </c>
      <c r="B3" s="9">
        <v>0.1</v>
      </c>
      <c r="C3" s="13">
        <v>0</v>
      </c>
      <c r="D3" s="9">
        <v>0</v>
      </c>
      <c r="E3" s="9">
        <f t="shared" ref="E3:E10" si="0">C3-D3</f>
        <v>0</v>
      </c>
      <c r="F3" s="10"/>
    </row>
    <row r="4" spans="1:6">
      <c r="A4" s="8" t="s">
        <v>14</v>
      </c>
      <c r="B4" s="9">
        <v>0.1</v>
      </c>
      <c r="C4" s="13">
        <v>0</v>
      </c>
      <c r="D4" s="9">
        <v>0</v>
      </c>
      <c r="E4" s="9">
        <f t="shared" si="0"/>
        <v>0</v>
      </c>
      <c r="F4" s="10"/>
    </row>
    <row r="5" spans="1:6">
      <c r="A5" s="8" t="s">
        <v>15</v>
      </c>
      <c r="B5" s="9">
        <v>0.1</v>
      </c>
      <c r="C5" s="13">
        <v>0</v>
      </c>
      <c r="D5" s="9">
        <v>0</v>
      </c>
      <c r="E5" s="9">
        <f t="shared" si="0"/>
        <v>0</v>
      </c>
      <c r="F5" s="10"/>
    </row>
    <row r="6" spans="1:6">
      <c r="A6" s="8" t="s">
        <v>16</v>
      </c>
      <c r="B6" s="9">
        <v>0.1</v>
      </c>
      <c r="C6" s="13">
        <v>0</v>
      </c>
      <c r="D6" s="9">
        <v>0</v>
      </c>
      <c r="E6" s="9">
        <f t="shared" si="0"/>
        <v>0</v>
      </c>
      <c r="F6" s="10"/>
    </row>
    <row r="7" spans="1:6">
      <c r="A7" s="8" t="s">
        <v>17</v>
      </c>
      <c r="B7" s="9">
        <v>0.1</v>
      </c>
      <c r="C7" s="13">
        <v>0</v>
      </c>
      <c r="D7" s="9">
        <v>0</v>
      </c>
      <c r="E7" s="9">
        <f t="shared" si="0"/>
        <v>0</v>
      </c>
      <c r="F7" s="10"/>
    </row>
    <row r="8" spans="1:6" ht="20.399999999999999">
      <c r="A8" s="8" t="s">
        <v>18</v>
      </c>
      <c r="B8" s="9">
        <v>0.2</v>
      </c>
      <c r="C8" s="13">
        <v>0</v>
      </c>
      <c r="D8" s="9">
        <v>0</v>
      </c>
      <c r="E8" s="9">
        <f t="shared" si="0"/>
        <v>0</v>
      </c>
      <c r="F8" s="10"/>
    </row>
    <row r="9" spans="1:6">
      <c r="A9" s="8" t="s">
        <v>19</v>
      </c>
      <c r="B9" s="9">
        <v>0.2</v>
      </c>
      <c r="C9" s="13">
        <v>0</v>
      </c>
      <c r="D9" s="9">
        <v>0</v>
      </c>
      <c r="E9" s="9">
        <f t="shared" si="0"/>
        <v>0</v>
      </c>
      <c r="F9" s="10"/>
    </row>
    <row r="10" spans="1:6" ht="20.399999999999999">
      <c r="A10" s="8" t="s">
        <v>20</v>
      </c>
      <c r="B10" s="9">
        <v>0.1</v>
      </c>
      <c r="C10" s="13">
        <v>0</v>
      </c>
      <c r="D10" s="9">
        <v>0</v>
      </c>
      <c r="E10" s="9">
        <f t="shared" si="0"/>
        <v>0</v>
      </c>
      <c r="F10" s="10"/>
    </row>
    <row r="12" spans="1:6">
      <c r="A12" s="10" t="s">
        <v>30</v>
      </c>
    </row>
    <row r="13" spans="1:6">
      <c r="A13" s="10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X45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O2" sqref="O2"/>
    </sheetView>
  </sheetViews>
  <sheetFormatPr defaultColWidth="9.33203125" defaultRowHeight="14.4"/>
  <cols>
    <col min="1" max="1" width="11.5546875" style="39" customWidth="1"/>
    <col min="2" max="2" width="47.44140625" style="40" customWidth="1"/>
    <col min="3" max="3" width="14.44140625" style="39" customWidth="1"/>
    <col min="4" max="4" width="21.33203125" style="39" customWidth="1"/>
    <col min="5" max="5" width="13.6640625" style="39" customWidth="1"/>
    <col min="6" max="6" width="30.33203125" style="20" customWidth="1"/>
    <col min="7" max="7" width="29.6640625" style="118" hidden="1" customWidth="1"/>
    <col min="8" max="8" width="58" style="118" hidden="1" customWidth="1"/>
    <col min="9" max="9" width="22.44140625" style="39" customWidth="1"/>
    <col min="10" max="10" width="22.44140625" style="39" hidden="1" customWidth="1"/>
    <col min="11" max="11" width="22.44140625" style="20" customWidth="1"/>
    <col min="12" max="12" width="25.5546875" style="20" hidden="1" customWidth="1"/>
    <col min="13" max="13" width="18.44140625" style="152" customWidth="1"/>
    <col min="14" max="14" width="24.5546875" style="20" bestFit="1" customWidth="1"/>
    <col min="15" max="15" width="16.6640625" style="20" customWidth="1"/>
    <col min="16" max="16" width="19.6640625" style="20" customWidth="1"/>
    <col min="17" max="20" width="19.44140625" style="20" customWidth="1"/>
    <col min="21" max="21" width="4.44140625" style="20" customWidth="1"/>
    <col min="22" max="22" width="22.44140625" style="20" bestFit="1" customWidth="1"/>
    <col min="23" max="24" width="25.44140625" style="20" customWidth="1"/>
    <col min="25" max="16384" width="9.33203125" style="20"/>
  </cols>
  <sheetData>
    <row r="1" spans="1:24" ht="27" thickBot="1">
      <c r="A1" s="33"/>
      <c r="B1" s="34"/>
      <c r="C1" s="30"/>
      <c r="D1" s="30"/>
      <c r="E1" s="30"/>
      <c r="F1" s="33"/>
      <c r="G1" s="111"/>
      <c r="H1" s="111"/>
      <c r="I1" s="30"/>
      <c r="J1" s="30"/>
      <c r="K1" s="26"/>
      <c r="L1" s="33"/>
      <c r="M1" s="32"/>
      <c r="N1" s="33"/>
      <c r="O1" s="33"/>
      <c r="P1" s="33"/>
      <c r="Q1" s="33"/>
      <c r="R1" s="33"/>
      <c r="S1" s="33"/>
      <c r="T1" s="33"/>
      <c r="U1" s="21" t="s">
        <v>44</v>
      </c>
      <c r="V1" s="87" t="s">
        <v>129</v>
      </c>
      <c r="W1" s="35" t="s">
        <v>45</v>
      </c>
      <c r="X1" s="35" t="s">
        <v>46</v>
      </c>
    </row>
    <row r="2" spans="1:24" s="22" customFormat="1" ht="72" customHeight="1">
      <c r="A2" s="59" t="s">
        <v>61</v>
      </c>
      <c r="B2" s="60" t="s">
        <v>47</v>
      </c>
      <c r="C2" s="60" t="s">
        <v>73</v>
      </c>
      <c r="D2" s="60" t="s">
        <v>159</v>
      </c>
      <c r="E2" s="60" t="s">
        <v>74</v>
      </c>
      <c r="F2" s="72" t="s">
        <v>111</v>
      </c>
      <c r="G2" s="112" t="s">
        <v>147</v>
      </c>
      <c r="H2" s="112" t="s">
        <v>146</v>
      </c>
      <c r="I2" s="73" t="s">
        <v>115</v>
      </c>
      <c r="J2" s="74" t="s">
        <v>114</v>
      </c>
      <c r="K2" s="73" t="s">
        <v>127</v>
      </c>
      <c r="L2" s="74" t="s">
        <v>113</v>
      </c>
      <c r="M2" s="74" t="s">
        <v>132</v>
      </c>
      <c r="N2" s="73" t="s">
        <v>119</v>
      </c>
      <c r="O2" s="74" t="s">
        <v>133</v>
      </c>
      <c r="P2" s="74" t="s">
        <v>116</v>
      </c>
      <c r="Q2" s="74" t="s">
        <v>112</v>
      </c>
      <c r="R2" s="74" t="s">
        <v>117</v>
      </c>
      <c r="S2" s="74" t="s">
        <v>118</v>
      </c>
      <c r="T2" s="79" t="s">
        <v>72</v>
      </c>
      <c r="U2" s="25"/>
      <c r="V2" s="36">
        <v>42947</v>
      </c>
      <c r="W2" s="36">
        <v>42978</v>
      </c>
      <c r="X2" s="36">
        <v>43008</v>
      </c>
    </row>
    <row r="3" spans="1:24" s="23" customFormat="1" ht="26.4">
      <c r="A3" s="61" t="s">
        <v>91</v>
      </c>
      <c r="B3" s="48" t="s">
        <v>48</v>
      </c>
      <c r="C3" s="51">
        <v>42921</v>
      </c>
      <c r="D3" s="52">
        <v>43013</v>
      </c>
      <c r="E3" s="53">
        <f>DATEDIF(C3,D3,"d")</f>
        <v>92</v>
      </c>
      <c r="F3" s="66">
        <v>1.7999999999999999E-2</v>
      </c>
      <c r="G3" s="113"/>
      <c r="H3" s="113"/>
      <c r="I3" s="75">
        <f>Raport!C19</f>
        <v>0</v>
      </c>
      <c r="J3" s="89">
        <f>I3*F3</f>
        <v>0</v>
      </c>
      <c r="K3" s="75">
        <f t="shared" ref="K3:K9" si="0">IF((IF(C3&lt;$W$2,DATEDIF(C3,$W$2,"d"),0))/E3&gt;1,1,(IF(C3&lt;$W$2,DATEDIF(C3,$W$2,"d"),0))/E3)</f>
        <v>0.61956521739130432</v>
      </c>
      <c r="L3" s="75">
        <f>K3*F3</f>
        <v>1.1152173913043477E-2</v>
      </c>
      <c r="M3" s="75">
        <v>0</v>
      </c>
      <c r="N3" s="75">
        <f t="shared" ref="N3:N8" si="1">IF((IF(C3&lt;$V$2,DATEDIF(C3,$V$2,"d"),0))/E3&gt;1,1,(IF(C3&lt;$V$2,DATEDIF(C3,$V$2,"d"),0))/E3)</f>
        <v>0.28260869565217389</v>
      </c>
      <c r="O3" s="75">
        <f>I3-M3</f>
        <v>0</v>
      </c>
      <c r="P3" s="75">
        <f>Raport!C70</f>
        <v>0</v>
      </c>
      <c r="Q3" s="89">
        <f>P3*F3</f>
        <v>0</v>
      </c>
      <c r="R3" s="75">
        <f t="shared" ref="R3:R9" si="2">IF((IF(C3&lt;$X$2,DATEDIF(C3,$X$2,"d"),0))/E3&gt;1,1,(IF(C3&lt;$X$2,DATEDIF(C3,$X$2,"d"),0))/E3)</f>
        <v>0.94565217391304346</v>
      </c>
      <c r="S3" s="75">
        <f>R3*F3</f>
        <v>1.7021739130434782E-2</v>
      </c>
      <c r="T3" s="76"/>
      <c r="U3" s="25"/>
      <c r="V3" s="28"/>
      <c r="W3" s="27"/>
      <c r="X3" s="27"/>
    </row>
    <row r="4" spans="1:24" s="24" customFormat="1" ht="13.2">
      <c r="A4" s="62" t="s">
        <v>49</v>
      </c>
      <c r="B4" s="50" t="s">
        <v>62</v>
      </c>
      <c r="C4" s="51">
        <v>42921</v>
      </c>
      <c r="D4" s="52">
        <v>43175</v>
      </c>
      <c r="E4" s="53">
        <f t="shared" ref="E4:E43" si="3">DATEDIF(C4,D4,"d")</f>
        <v>254</v>
      </c>
      <c r="F4" s="66">
        <v>7.4999999999999997E-2</v>
      </c>
      <c r="G4" s="113"/>
      <c r="H4" s="113"/>
      <c r="I4" s="75">
        <f>Raport!C20</f>
        <v>0</v>
      </c>
      <c r="J4" s="89">
        <f>I4*F4</f>
        <v>0</v>
      </c>
      <c r="K4" s="75">
        <f t="shared" si="0"/>
        <v>0.22440944881889763</v>
      </c>
      <c r="L4" s="75">
        <f>K4*F4</f>
        <v>1.683070866141732E-2</v>
      </c>
      <c r="M4" s="75">
        <v>0</v>
      </c>
      <c r="N4" s="75">
        <f>IF((IF(C4&lt;$V$2,DATEDIF(C4,$V$2,"d"),0))/E4&gt;1,1,(IF(C4&lt;$V$2,DATEDIF(C4,$V$2,"d"),0))/E4)</f>
        <v>0.10236220472440945</v>
      </c>
      <c r="O4" s="75">
        <f t="shared" ref="O4:O43" si="4">I4-M4</f>
        <v>0</v>
      </c>
      <c r="P4" s="75">
        <f>Raport!C71</f>
        <v>0</v>
      </c>
      <c r="Q4" s="89">
        <f>P4*F4</f>
        <v>0</v>
      </c>
      <c r="R4" s="75">
        <f t="shared" si="2"/>
        <v>0.34251968503937008</v>
      </c>
      <c r="S4" s="75">
        <f>R4*F4</f>
        <v>2.5688976377952755E-2</v>
      </c>
      <c r="T4" s="76"/>
      <c r="U4" s="29"/>
      <c r="V4" s="38"/>
      <c r="W4" s="33"/>
      <c r="X4" s="33"/>
    </row>
    <row r="5" spans="1:24" s="24" customFormat="1" ht="26.4">
      <c r="A5" s="63" t="s">
        <v>76</v>
      </c>
      <c r="B5" s="54" t="s">
        <v>77</v>
      </c>
      <c r="C5" s="45">
        <v>42921</v>
      </c>
      <c r="D5" s="46">
        <v>43105</v>
      </c>
      <c r="E5" s="44">
        <f t="shared" si="3"/>
        <v>184</v>
      </c>
      <c r="F5" s="58" t="s">
        <v>90</v>
      </c>
      <c r="G5" s="114"/>
      <c r="H5" s="114"/>
      <c r="I5" s="88" t="s">
        <v>90</v>
      </c>
      <c r="J5" s="90" t="s">
        <v>90</v>
      </c>
      <c r="K5" s="77" t="s">
        <v>90</v>
      </c>
      <c r="L5" s="77" t="s">
        <v>90</v>
      </c>
      <c r="M5" s="75" t="s">
        <v>90</v>
      </c>
      <c r="N5" s="77" t="s">
        <v>90</v>
      </c>
      <c r="O5" s="77" t="s">
        <v>90</v>
      </c>
      <c r="P5" s="77" t="s">
        <v>90</v>
      </c>
      <c r="Q5" s="89" t="s">
        <v>90</v>
      </c>
      <c r="R5" s="77" t="s">
        <v>90</v>
      </c>
      <c r="S5" s="77" t="s">
        <v>90</v>
      </c>
      <c r="T5" s="76"/>
      <c r="U5" s="29"/>
      <c r="V5" s="38"/>
      <c r="W5" s="33"/>
      <c r="X5" s="33"/>
    </row>
    <row r="6" spans="1:24" s="24" customFormat="1" ht="13.2">
      <c r="A6" s="63" t="s">
        <v>78</v>
      </c>
      <c r="B6" s="54" t="s">
        <v>79</v>
      </c>
      <c r="C6" s="45">
        <v>42921</v>
      </c>
      <c r="D6" s="46">
        <v>43106</v>
      </c>
      <c r="E6" s="44">
        <f t="shared" si="3"/>
        <v>185</v>
      </c>
      <c r="F6" s="58" t="s">
        <v>90</v>
      </c>
      <c r="G6" s="114"/>
      <c r="H6" s="114"/>
      <c r="I6" s="88" t="s">
        <v>90</v>
      </c>
      <c r="J6" s="90" t="s">
        <v>90</v>
      </c>
      <c r="K6" s="77" t="s">
        <v>90</v>
      </c>
      <c r="L6" s="77" t="s">
        <v>90</v>
      </c>
      <c r="M6" s="75" t="s">
        <v>90</v>
      </c>
      <c r="N6" s="77" t="s">
        <v>90</v>
      </c>
      <c r="O6" s="77" t="s">
        <v>90</v>
      </c>
      <c r="P6" s="77" t="s">
        <v>90</v>
      </c>
      <c r="Q6" s="89" t="s">
        <v>90</v>
      </c>
      <c r="R6" s="77" t="s">
        <v>90</v>
      </c>
      <c r="S6" s="77" t="s">
        <v>90</v>
      </c>
      <c r="T6" s="76"/>
      <c r="U6" s="29"/>
      <c r="V6" s="38"/>
      <c r="W6" s="33"/>
      <c r="X6" s="33"/>
    </row>
    <row r="7" spans="1:24" s="24" customFormat="1" ht="26.4">
      <c r="A7" s="63" t="s">
        <v>80</v>
      </c>
      <c r="B7" s="54" t="s">
        <v>81</v>
      </c>
      <c r="C7" s="45">
        <v>43108</v>
      </c>
      <c r="D7" s="46">
        <v>43175</v>
      </c>
      <c r="E7" s="44">
        <f t="shared" si="3"/>
        <v>67</v>
      </c>
      <c r="F7" s="58" t="s">
        <v>90</v>
      </c>
      <c r="G7" s="114"/>
      <c r="H7" s="114"/>
      <c r="I7" s="88" t="s">
        <v>90</v>
      </c>
      <c r="J7" s="90" t="s">
        <v>90</v>
      </c>
      <c r="K7" s="77" t="s">
        <v>90</v>
      </c>
      <c r="L7" s="77" t="s">
        <v>90</v>
      </c>
      <c r="M7" s="75" t="s">
        <v>90</v>
      </c>
      <c r="N7" s="77" t="s">
        <v>90</v>
      </c>
      <c r="O7" s="77" t="s">
        <v>90</v>
      </c>
      <c r="P7" s="77" t="s">
        <v>90</v>
      </c>
      <c r="Q7" s="89" t="s">
        <v>90</v>
      </c>
      <c r="R7" s="77" t="s">
        <v>90</v>
      </c>
      <c r="S7" s="77" t="s">
        <v>90</v>
      </c>
      <c r="T7" s="76"/>
      <c r="U7" s="29"/>
      <c r="V7" s="38"/>
      <c r="W7" s="33"/>
      <c r="X7" s="33"/>
    </row>
    <row r="8" spans="1:24" s="24" customFormat="1" ht="13.2">
      <c r="A8" s="62" t="s">
        <v>50</v>
      </c>
      <c r="B8" s="50" t="s">
        <v>63</v>
      </c>
      <c r="C8" s="51">
        <v>42921</v>
      </c>
      <c r="D8" s="56">
        <v>43116</v>
      </c>
      <c r="E8" s="53">
        <f t="shared" si="3"/>
        <v>195</v>
      </c>
      <c r="F8" s="66">
        <v>3.0000000000000001E-3</v>
      </c>
      <c r="G8" s="113"/>
      <c r="H8" s="113"/>
      <c r="I8" s="75">
        <f>Raport!C24</f>
        <v>0</v>
      </c>
      <c r="J8" s="89">
        <f>I8*F8</f>
        <v>0</v>
      </c>
      <c r="K8" s="75">
        <f t="shared" si="0"/>
        <v>0.29230769230769232</v>
      </c>
      <c r="L8" s="75">
        <f>K8*F8</f>
        <v>8.76923076923077E-4</v>
      </c>
      <c r="M8" s="75">
        <v>0</v>
      </c>
      <c r="N8" s="75">
        <f t="shared" si="1"/>
        <v>0.13333333333333333</v>
      </c>
      <c r="O8" s="75">
        <f t="shared" si="4"/>
        <v>0</v>
      </c>
      <c r="P8" s="75">
        <f>Raport!C75</f>
        <v>0</v>
      </c>
      <c r="Q8" s="89">
        <f>P8*F8</f>
        <v>0</v>
      </c>
      <c r="R8" s="75">
        <f t="shared" si="2"/>
        <v>0.44615384615384618</v>
      </c>
      <c r="S8" s="77" t="s">
        <v>90</v>
      </c>
      <c r="T8" s="76"/>
      <c r="U8" s="29"/>
      <c r="V8" s="38"/>
      <c r="W8" s="33"/>
      <c r="X8" s="33"/>
    </row>
    <row r="9" spans="1:24" s="24" customFormat="1" ht="26.4">
      <c r="A9" s="62" t="s">
        <v>51</v>
      </c>
      <c r="B9" s="49" t="s">
        <v>64</v>
      </c>
      <c r="C9" s="55">
        <v>42921</v>
      </c>
      <c r="D9" s="56">
        <v>43195</v>
      </c>
      <c r="E9" s="53">
        <f t="shared" si="3"/>
        <v>274</v>
      </c>
      <c r="F9" s="66">
        <v>7.0000000000000001E-3</v>
      </c>
      <c r="G9" s="113"/>
      <c r="H9" s="113"/>
      <c r="I9" s="75">
        <f>Raport!C25</f>
        <v>0</v>
      </c>
      <c r="J9" s="89">
        <f>I9*F9</f>
        <v>0</v>
      </c>
      <c r="K9" s="75">
        <f t="shared" si="0"/>
        <v>0.20802919708029197</v>
      </c>
      <c r="L9" s="75">
        <f>K9*F9</f>
        <v>1.4562043795620437E-3</v>
      </c>
      <c r="M9" s="75">
        <v>0</v>
      </c>
      <c r="N9" s="75">
        <f>IF((IF(C9&lt;$V$2,DATEDIF(C9,$V$2,"d"),0))/E9&gt;1,1,(IF(C9&lt;$V$2,DATEDIF(C9,$V$2,"d"),0))/E9)</f>
        <v>9.4890510948905105E-2</v>
      </c>
      <c r="O9" s="75">
        <f>I9-M9</f>
        <v>0</v>
      </c>
      <c r="P9" s="75">
        <f>Raport!C76</f>
        <v>0</v>
      </c>
      <c r="Q9" s="89">
        <f>P9*F9</f>
        <v>0</v>
      </c>
      <c r="R9" s="75">
        <f t="shared" si="2"/>
        <v>0.31751824817518248</v>
      </c>
      <c r="S9" s="75">
        <f>R9*F9</f>
        <v>2.2226277372262774E-3</v>
      </c>
      <c r="T9" s="76"/>
      <c r="U9" s="29"/>
      <c r="V9" s="38"/>
      <c r="W9" s="33"/>
      <c r="X9" s="33"/>
    </row>
    <row r="10" spans="1:24" s="122" customFormat="1" ht="13.2">
      <c r="A10" s="125" t="s">
        <v>53</v>
      </c>
      <c r="B10" s="42" t="s">
        <v>65</v>
      </c>
      <c r="C10" s="126">
        <v>42921</v>
      </c>
      <c r="D10" s="127">
        <v>43738</v>
      </c>
      <c r="E10" s="128">
        <f t="shared" si="3"/>
        <v>817</v>
      </c>
      <c r="F10" s="92">
        <v>0.61799999999999999</v>
      </c>
      <c r="G10" s="92"/>
      <c r="H10" s="92"/>
      <c r="I10" s="92">
        <f>AVERAGE(I11,I19,I27)</f>
        <v>0</v>
      </c>
      <c r="J10" s="92">
        <f>SUM(J11,J19,J27)</f>
        <v>0</v>
      </c>
      <c r="K10" s="92">
        <f>AVERAGE(K11,K19,K27)</f>
        <v>0.10326127888316554</v>
      </c>
      <c r="L10" s="92">
        <f>SUM(L11,L19,L27)</f>
        <v>6.460657298595332E-2</v>
      </c>
      <c r="M10" s="92">
        <v>0</v>
      </c>
      <c r="N10" s="92">
        <f>AVERAGE(N11,N19,N27)</f>
        <v>4.7101635981794794E-2</v>
      </c>
      <c r="O10" s="92">
        <f>I10-M10</f>
        <v>0</v>
      </c>
      <c r="P10" s="92">
        <f>AVERAGE(P11,P19,P27)</f>
        <v>0</v>
      </c>
      <c r="Q10" s="92">
        <f>SUM(Q11,Q19,Q27)</f>
        <v>0</v>
      </c>
      <c r="R10" s="92">
        <f>AVERAGE(R11,R19,R27)</f>
        <v>0.15760932040062106</v>
      </c>
      <c r="S10" s="92">
        <f>R10*F10</f>
        <v>9.7402560007583822E-2</v>
      </c>
      <c r="T10" s="92"/>
      <c r="U10" s="119"/>
      <c r="V10" s="120"/>
      <c r="W10" s="121"/>
      <c r="X10" s="121"/>
    </row>
    <row r="11" spans="1:24" s="147" customFormat="1" ht="13.2">
      <c r="A11" s="93"/>
      <c r="B11" s="94" t="s">
        <v>135</v>
      </c>
      <c r="C11" s="95">
        <v>42921</v>
      </c>
      <c r="D11" s="96">
        <v>43371</v>
      </c>
      <c r="E11" s="97">
        <f t="shared" si="3"/>
        <v>450</v>
      </c>
      <c r="F11" s="98">
        <f>F10*0.25</f>
        <v>0.1545</v>
      </c>
      <c r="G11" s="142" t="s">
        <v>90</v>
      </c>
      <c r="H11" s="142" t="s">
        <v>90</v>
      </c>
      <c r="I11" s="123">
        <f>AVERAGE(I12:I18)</f>
        <v>0</v>
      </c>
      <c r="J11" s="124">
        <f>SUM(J12:J18)</f>
        <v>0</v>
      </c>
      <c r="K11" s="123">
        <f>AVERAGE(K12:K18)</f>
        <v>0.14334049876301028</v>
      </c>
      <c r="L11" s="123">
        <f>SUM(L12:L18)</f>
        <v>2.3358944026652201E-2</v>
      </c>
      <c r="M11" s="123" t="s">
        <v>90</v>
      </c>
      <c r="N11" s="123">
        <f>AVERAGE(N12:N18)</f>
        <v>6.5383385400671346E-2</v>
      </c>
      <c r="O11" s="123" t="s">
        <v>90</v>
      </c>
      <c r="P11" s="123">
        <f>AVERAGE(P12:P18)</f>
        <v>0</v>
      </c>
      <c r="Q11" s="124">
        <f>SUM(Q12:Q18)</f>
        <v>0</v>
      </c>
      <c r="R11" s="123">
        <f>AVERAGE(R12:R18)</f>
        <v>0.21878286653301565</v>
      </c>
      <c r="S11" s="123">
        <f>SUM(S12:S18)</f>
        <v>3.5653125093311255E-2</v>
      </c>
      <c r="T11" s="143"/>
      <c r="U11" s="144"/>
      <c r="V11" s="145"/>
      <c r="W11" s="146"/>
      <c r="X11" s="146"/>
    </row>
    <row r="12" spans="1:24" s="104" customFormat="1" ht="42.6" customHeight="1">
      <c r="A12" s="107" t="s">
        <v>82</v>
      </c>
      <c r="B12" s="106" t="s">
        <v>83</v>
      </c>
      <c r="C12" s="108">
        <v>42921</v>
      </c>
      <c r="D12" s="108">
        <v>43179</v>
      </c>
      <c r="E12" s="109">
        <f t="shared" ref="E12:E34" si="5">DATEDIF(C12,D12,"d")</f>
        <v>258</v>
      </c>
      <c r="F12" s="149">
        <f>$F$11*G12</f>
        <v>1.545E-2</v>
      </c>
      <c r="G12" s="115">
        <f>0.1</f>
        <v>0.1</v>
      </c>
      <c r="H12" s="115" t="s">
        <v>157</v>
      </c>
      <c r="I12" s="78">
        <f>Raport!C28</f>
        <v>0</v>
      </c>
      <c r="J12" s="99">
        <f>I12*F12</f>
        <v>0</v>
      </c>
      <c r="K12" s="99">
        <f>IF((IF(C12&lt;$W$2,DATEDIF(C12,$W$2,"d"),0))/E12&gt;1,1,(IF(C12&lt;$W$2,DATEDIF(C12,$W$2,"d"),0))/E12)</f>
        <v>0.22093023255813954</v>
      </c>
      <c r="L12" s="99">
        <f t="shared" ref="L12:L18" si="6">K12*F12</f>
        <v>3.4133720930232558E-3</v>
      </c>
      <c r="M12" s="99" t="s">
        <v>90</v>
      </c>
      <c r="N12" s="99">
        <f>IF((IF(C12&lt;$V$2,DATEDIF(C12,$V$2,"d"),0))/E12&gt;1,1,(IF(C12&lt;$V$2,DATEDIF(C12,$V$2,"d"),0))/E12)</f>
        <v>0.10077519379844961</v>
      </c>
      <c r="O12" s="99" t="s">
        <v>90</v>
      </c>
      <c r="P12" s="99">
        <f>Raport!C79</f>
        <v>0</v>
      </c>
      <c r="Q12" s="99">
        <f t="shared" ref="Q12:Q18" si="7">P12*F12</f>
        <v>0</v>
      </c>
      <c r="R12" s="99">
        <f t="shared" ref="R12:R18" si="8">IF((IF(C12&lt;$X$2,DATEDIF(C12,$X$2,"d"),0))/E12&gt;1,1,(IF(C12&lt;$X$2,DATEDIF(C12,$X$2,"d"),0))/E12)</f>
        <v>0.33720930232558138</v>
      </c>
      <c r="S12" s="99">
        <f t="shared" ref="S12:S18" si="9">R12*F12</f>
        <v>5.2098837209302324E-3</v>
      </c>
      <c r="T12" s="100"/>
      <c r="U12" s="101"/>
      <c r="V12" s="102"/>
      <c r="W12" s="103"/>
      <c r="X12" s="103"/>
    </row>
    <row r="13" spans="1:24" s="104" customFormat="1" ht="42.6" customHeight="1">
      <c r="A13" s="107" t="s">
        <v>84</v>
      </c>
      <c r="B13" s="106" t="s">
        <v>85</v>
      </c>
      <c r="C13" s="108">
        <v>42921</v>
      </c>
      <c r="D13" s="108">
        <v>43169</v>
      </c>
      <c r="E13" s="109">
        <f t="shared" si="5"/>
        <v>248</v>
      </c>
      <c r="F13" s="149">
        <f t="shared" ref="F13:F16" si="10">$F$11*G13</f>
        <v>1.545E-2</v>
      </c>
      <c r="G13" s="115">
        <f>0.1</f>
        <v>0.1</v>
      </c>
      <c r="H13" s="115" t="s">
        <v>158</v>
      </c>
      <c r="I13" s="78">
        <f>Raport!C29</f>
        <v>0</v>
      </c>
      <c r="J13" s="99">
        <f t="shared" ref="J13:J18" si="11">I13*F13</f>
        <v>0</v>
      </c>
      <c r="K13" s="99">
        <f t="shared" ref="K13:K17" si="12">IF((IF(C13&lt;$W$2,DATEDIF(C13,$W$2,"d"),0))/E13&gt;1,1,(IF(C13&lt;$W$2,DATEDIF(C13,$W$2,"d"),0))/E13)</f>
        <v>0.22983870967741934</v>
      </c>
      <c r="L13" s="99">
        <f t="shared" si="6"/>
        <v>3.551008064516129E-3</v>
      </c>
      <c r="M13" s="99" t="s">
        <v>90</v>
      </c>
      <c r="N13" s="99">
        <f t="shared" ref="N13:N43" si="13">IF((IF(C13&lt;$V$2,DATEDIF(C13,$V$2,"d"),0))/E13&gt;1,1,(IF(C13&lt;$V$2,DATEDIF(C13,$V$2,"d"),0))/E13)</f>
        <v>0.10483870967741936</v>
      </c>
      <c r="O13" s="99" t="s">
        <v>90</v>
      </c>
      <c r="P13" s="99">
        <f>Raport!C80</f>
        <v>0</v>
      </c>
      <c r="Q13" s="99">
        <f t="shared" si="7"/>
        <v>0</v>
      </c>
      <c r="R13" s="99">
        <f t="shared" si="8"/>
        <v>0.35080645161290325</v>
      </c>
      <c r="S13" s="99">
        <f t="shared" si="9"/>
        <v>5.4199596774193552E-3</v>
      </c>
      <c r="T13" s="100"/>
      <c r="U13" s="101"/>
      <c r="V13" s="102"/>
      <c r="W13" s="103"/>
      <c r="X13" s="103"/>
    </row>
    <row r="14" spans="1:24" s="104" customFormat="1" ht="42.6" customHeight="1">
      <c r="A14" s="105" t="s">
        <v>134</v>
      </c>
      <c r="B14" s="110" t="s">
        <v>141</v>
      </c>
      <c r="C14" s="108">
        <v>42921</v>
      </c>
      <c r="D14" s="108">
        <v>43273</v>
      </c>
      <c r="E14" s="109">
        <f t="shared" si="5"/>
        <v>352</v>
      </c>
      <c r="F14" s="149">
        <f t="shared" si="10"/>
        <v>4.6349999999999995E-2</v>
      </c>
      <c r="G14" s="115">
        <f>0.3</f>
        <v>0.3</v>
      </c>
      <c r="H14" s="115" t="s">
        <v>148</v>
      </c>
      <c r="I14" s="78">
        <f>Raport!C30</f>
        <v>0</v>
      </c>
      <c r="J14" s="99">
        <f t="shared" si="11"/>
        <v>0</v>
      </c>
      <c r="K14" s="99">
        <f t="shared" si="12"/>
        <v>0.16193181818181818</v>
      </c>
      <c r="L14" s="99">
        <f t="shared" si="6"/>
        <v>7.5055397727272714E-3</v>
      </c>
      <c r="M14" s="99" t="s">
        <v>90</v>
      </c>
      <c r="N14" s="99">
        <f t="shared" si="13"/>
        <v>7.3863636363636367E-2</v>
      </c>
      <c r="O14" s="99" t="s">
        <v>90</v>
      </c>
      <c r="P14" s="99">
        <f>Raport!C81</f>
        <v>0</v>
      </c>
      <c r="Q14" s="99">
        <f t="shared" si="7"/>
        <v>0</v>
      </c>
      <c r="R14" s="99">
        <f t="shared" si="8"/>
        <v>0.24715909090909091</v>
      </c>
      <c r="S14" s="99">
        <f t="shared" si="9"/>
        <v>1.1455823863636362E-2</v>
      </c>
      <c r="T14" s="100"/>
      <c r="U14" s="101"/>
      <c r="V14" s="102"/>
      <c r="W14" s="103"/>
      <c r="X14" s="103"/>
    </row>
    <row r="15" spans="1:24" s="104" customFormat="1" ht="42.6" customHeight="1">
      <c r="A15" s="105" t="s">
        <v>138</v>
      </c>
      <c r="B15" s="110" t="s">
        <v>142</v>
      </c>
      <c r="C15" s="108">
        <v>42921</v>
      </c>
      <c r="D15" s="108">
        <v>43336</v>
      </c>
      <c r="E15" s="109">
        <f t="shared" si="5"/>
        <v>415</v>
      </c>
      <c r="F15" s="149">
        <f t="shared" si="10"/>
        <v>7.7250000000000001E-3</v>
      </c>
      <c r="G15" s="115">
        <f>0.05</f>
        <v>0.05</v>
      </c>
      <c r="H15" s="115" t="s">
        <v>149</v>
      </c>
      <c r="I15" s="78">
        <f>Raport!C31</f>
        <v>0</v>
      </c>
      <c r="J15" s="99">
        <f t="shared" si="11"/>
        <v>0</v>
      </c>
      <c r="K15" s="99">
        <f t="shared" si="12"/>
        <v>0.13734939759036144</v>
      </c>
      <c r="L15" s="99">
        <f t="shared" si="6"/>
        <v>1.0610240963855422E-3</v>
      </c>
      <c r="M15" s="99" t="s">
        <v>90</v>
      </c>
      <c r="N15" s="99">
        <f t="shared" si="13"/>
        <v>6.2650602409638559E-2</v>
      </c>
      <c r="O15" s="99" t="s">
        <v>90</v>
      </c>
      <c r="P15" s="99">
        <f>Raport!C82</f>
        <v>0</v>
      </c>
      <c r="Q15" s="99">
        <f t="shared" si="7"/>
        <v>0</v>
      </c>
      <c r="R15" s="99">
        <f t="shared" si="8"/>
        <v>0.20963855421686747</v>
      </c>
      <c r="S15" s="99">
        <f t="shared" si="9"/>
        <v>1.6194578313253013E-3</v>
      </c>
      <c r="T15" s="100"/>
      <c r="U15" s="101"/>
      <c r="V15" s="102"/>
      <c r="W15" s="103"/>
      <c r="X15" s="103"/>
    </row>
    <row r="16" spans="1:24" s="104" customFormat="1" ht="42.6" customHeight="1">
      <c r="A16" s="105" t="s">
        <v>139</v>
      </c>
      <c r="B16" s="110" t="s">
        <v>143</v>
      </c>
      <c r="C16" s="108">
        <v>42921</v>
      </c>
      <c r="D16" s="108">
        <v>43371</v>
      </c>
      <c r="E16" s="109">
        <f>DATEDIF(C16,D16,"d")</f>
        <v>450</v>
      </c>
      <c r="F16" s="149">
        <f t="shared" si="10"/>
        <v>3.09E-2</v>
      </c>
      <c r="G16" s="115">
        <f>0.2</f>
        <v>0.2</v>
      </c>
      <c r="H16" s="115" t="s">
        <v>151</v>
      </c>
      <c r="I16" s="78">
        <f>Raport!C32</f>
        <v>0</v>
      </c>
      <c r="J16" s="99">
        <f t="shared" si="11"/>
        <v>0</v>
      </c>
      <c r="K16" s="99">
        <f t="shared" si="12"/>
        <v>0.12666666666666668</v>
      </c>
      <c r="L16" s="99">
        <f t="shared" si="6"/>
        <v>3.9140000000000008E-3</v>
      </c>
      <c r="M16" s="99" t="s">
        <v>90</v>
      </c>
      <c r="N16" s="99">
        <f t="shared" si="13"/>
        <v>5.7777777777777775E-2</v>
      </c>
      <c r="O16" s="99" t="s">
        <v>90</v>
      </c>
      <c r="P16" s="99">
        <f>Raport!C83</f>
        <v>0</v>
      </c>
      <c r="Q16" s="99">
        <f t="shared" si="7"/>
        <v>0</v>
      </c>
      <c r="R16" s="99">
        <f t="shared" si="8"/>
        <v>0.19333333333333333</v>
      </c>
      <c r="S16" s="99">
        <f t="shared" si="9"/>
        <v>5.9740000000000001E-3</v>
      </c>
      <c r="T16" s="100"/>
      <c r="U16" s="101"/>
      <c r="V16" s="102"/>
      <c r="W16" s="103"/>
      <c r="X16" s="103"/>
    </row>
    <row r="17" spans="1:24" s="104" customFormat="1" ht="42.6" customHeight="1">
      <c r="A17" s="105" t="s">
        <v>140</v>
      </c>
      <c r="B17" s="110" t="s">
        <v>144</v>
      </c>
      <c r="C17" s="108">
        <v>42921</v>
      </c>
      <c r="D17" s="108">
        <v>43371</v>
      </c>
      <c r="E17" s="109">
        <f t="shared" si="5"/>
        <v>450</v>
      </c>
      <c r="F17" s="149">
        <f>$F$11*G17</f>
        <v>3.09E-2</v>
      </c>
      <c r="G17" s="115">
        <f>0.2</f>
        <v>0.2</v>
      </c>
      <c r="H17" s="115" t="s">
        <v>150</v>
      </c>
      <c r="I17" s="78">
        <f>Raport!C32</f>
        <v>0</v>
      </c>
      <c r="J17" s="99">
        <f t="shared" si="11"/>
        <v>0</v>
      </c>
      <c r="K17" s="99">
        <f t="shared" si="12"/>
        <v>0.12666666666666668</v>
      </c>
      <c r="L17" s="99">
        <f t="shared" si="6"/>
        <v>3.9140000000000008E-3</v>
      </c>
      <c r="M17" s="99" t="s">
        <v>90</v>
      </c>
      <c r="N17" s="99">
        <f t="shared" si="13"/>
        <v>5.7777777777777775E-2</v>
      </c>
      <c r="O17" s="99" t="s">
        <v>90</v>
      </c>
      <c r="P17" s="99">
        <f>Raport!C85</f>
        <v>0</v>
      </c>
      <c r="Q17" s="99">
        <f t="shared" si="7"/>
        <v>0</v>
      </c>
      <c r="R17" s="99">
        <f t="shared" si="8"/>
        <v>0.19333333333333333</v>
      </c>
      <c r="S17" s="99">
        <f t="shared" si="9"/>
        <v>5.9740000000000001E-3</v>
      </c>
      <c r="T17" s="100"/>
      <c r="U17" s="101"/>
      <c r="V17" s="102"/>
      <c r="W17" s="103"/>
      <c r="X17" s="103"/>
    </row>
    <row r="18" spans="1:24" s="141" customFormat="1" ht="13.2">
      <c r="A18" s="129"/>
      <c r="B18" s="130" t="s">
        <v>145</v>
      </c>
      <c r="C18" s="131">
        <v>43332</v>
      </c>
      <c r="D18" s="132">
        <v>43371</v>
      </c>
      <c r="E18" s="133">
        <f t="shared" si="5"/>
        <v>39</v>
      </c>
      <c r="F18" s="150">
        <f>F11*G18</f>
        <v>7.7250000000000001E-3</v>
      </c>
      <c r="G18" s="134">
        <v>0.05</v>
      </c>
      <c r="H18" s="134" t="s">
        <v>156</v>
      </c>
      <c r="I18" s="135">
        <f>Raport!C33</f>
        <v>0</v>
      </c>
      <c r="J18" s="136">
        <f t="shared" si="11"/>
        <v>0</v>
      </c>
      <c r="K18" s="135">
        <f>IF((IF(C18&lt;$W$2,DATEDIF(C18,$W$2,"d"),0))/E18&gt;1,1,(IF(C18&lt;$W$2,DATEDIF(C18,$W$2,"d"),0))/E18)</f>
        <v>0</v>
      </c>
      <c r="L18" s="135">
        <f t="shared" si="6"/>
        <v>0</v>
      </c>
      <c r="M18" s="135" t="s">
        <v>90</v>
      </c>
      <c r="N18" s="135">
        <f t="shared" si="13"/>
        <v>0</v>
      </c>
      <c r="O18" s="151" t="s">
        <v>90</v>
      </c>
      <c r="P18" s="135">
        <f>Raport!C85</f>
        <v>0</v>
      </c>
      <c r="Q18" s="135">
        <f t="shared" si="7"/>
        <v>0</v>
      </c>
      <c r="R18" s="135">
        <f t="shared" si="8"/>
        <v>0</v>
      </c>
      <c r="S18" s="135">
        <f t="shared" si="9"/>
        <v>0</v>
      </c>
      <c r="T18" s="137"/>
      <c r="U18" s="138"/>
      <c r="V18" s="139"/>
      <c r="W18" s="140"/>
      <c r="X18" s="140"/>
    </row>
    <row r="19" spans="1:24" s="147" customFormat="1" ht="13.2">
      <c r="A19" s="93"/>
      <c r="B19" s="94" t="s">
        <v>136</v>
      </c>
      <c r="C19" s="95">
        <v>42921</v>
      </c>
      <c r="D19" s="96">
        <v>43553</v>
      </c>
      <c r="E19" s="97">
        <f t="shared" si="5"/>
        <v>632</v>
      </c>
      <c r="F19" s="98">
        <f>F10*0.35</f>
        <v>0.21629999999999999</v>
      </c>
      <c r="G19" s="154" t="s">
        <v>90</v>
      </c>
      <c r="H19" s="154" t="s">
        <v>90</v>
      </c>
      <c r="I19" s="123">
        <f>AVERAGE(I20:I26)</f>
        <v>0</v>
      </c>
      <c r="J19" s="124">
        <f>SUM(J20:J26)</f>
        <v>0</v>
      </c>
      <c r="K19" s="123">
        <f>AVERAGE(K20:K26)</f>
        <v>9.6124062992908585E-2</v>
      </c>
      <c r="L19" s="123">
        <f>SUM(L20:L26)</f>
        <v>2.239114899829904E-2</v>
      </c>
      <c r="M19" s="124" t="s">
        <v>90</v>
      </c>
      <c r="N19" s="123">
        <f>AVERAGE(N20:N26)</f>
        <v>4.384606382132672E-2</v>
      </c>
      <c r="O19" s="124" t="s">
        <v>90</v>
      </c>
      <c r="P19" s="123">
        <f>AVERAGE(P20:P26)</f>
        <v>0</v>
      </c>
      <c r="Q19" s="124">
        <f>SUM(Q20:Q26)</f>
        <v>0</v>
      </c>
      <c r="R19" s="123">
        <f>AVERAGE(R20:R26)</f>
        <v>0.14671567509443942</v>
      </c>
      <c r="S19" s="123" t="s">
        <v>90</v>
      </c>
      <c r="T19" s="143"/>
      <c r="U19" s="144"/>
      <c r="V19" s="145"/>
      <c r="W19" s="146"/>
      <c r="X19" s="146"/>
    </row>
    <row r="20" spans="1:24" s="104" customFormat="1" ht="58.2" customHeight="1">
      <c r="A20" s="107" t="s">
        <v>82</v>
      </c>
      <c r="B20" s="106" t="s">
        <v>83</v>
      </c>
      <c r="C20" s="108">
        <v>42921</v>
      </c>
      <c r="D20" s="108">
        <v>43341</v>
      </c>
      <c r="E20" s="109">
        <f t="shared" si="5"/>
        <v>420</v>
      </c>
      <c r="F20" s="149">
        <f t="shared" ref="F20:F25" si="14">$F$19*G20</f>
        <v>2.163E-2</v>
      </c>
      <c r="G20" s="155">
        <f>0.1</f>
        <v>0.1</v>
      </c>
      <c r="H20" s="155" t="s">
        <v>157</v>
      </c>
      <c r="I20" s="78">
        <f>Raport!C35</f>
        <v>0</v>
      </c>
      <c r="J20" s="99">
        <f t="shared" ref="J20:J26" si="15">I20*F20</f>
        <v>0</v>
      </c>
      <c r="K20" s="99">
        <f>IF((IF(C20&lt;$W$2,DATEDIF(C20,$W$2,"d"),0))/E20&gt;1,1,(IF(C20&lt;$W$2,DATEDIF(C20,$W$2,"d"),0))/E20)</f>
        <v>0.1357142857142857</v>
      </c>
      <c r="L20" s="99">
        <f t="shared" ref="L20:L26" si="16">K20*F20</f>
        <v>2.9354999999999997E-3</v>
      </c>
      <c r="M20" s="99" t="s">
        <v>90</v>
      </c>
      <c r="N20" s="99">
        <f t="shared" si="13"/>
        <v>6.1904761904761907E-2</v>
      </c>
      <c r="O20" s="99" t="s">
        <v>90</v>
      </c>
      <c r="P20" s="78">
        <f>Raport!C87</f>
        <v>0</v>
      </c>
      <c r="Q20" s="99">
        <f t="shared" ref="Q20:Q26" si="17">P20*F20</f>
        <v>0</v>
      </c>
      <c r="R20" s="99">
        <f t="shared" ref="R20:R26" si="18">IF((IF(C20&lt;$X$2,DATEDIF(C20,$X$2,"d"),0))/E20&gt;1,1,(IF(C20&lt;$X$2,DATEDIF(C20,$X$2,"d"),0))/E20)</f>
        <v>0.20714285714285716</v>
      </c>
      <c r="S20" s="99">
        <f t="shared" ref="S20:S26" si="19">R20*F20</f>
        <v>4.4805000000000001E-3</v>
      </c>
      <c r="T20" s="100"/>
      <c r="U20" s="101"/>
      <c r="V20" s="102"/>
      <c r="W20" s="103"/>
      <c r="X20" s="103"/>
    </row>
    <row r="21" spans="1:24" s="104" customFormat="1" ht="48.6" customHeight="1">
      <c r="A21" s="107" t="s">
        <v>84</v>
      </c>
      <c r="B21" s="106" t="s">
        <v>85</v>
      </c>
      <c r="C21" s="108">
        <v>42921</v>
      </c>
      <c r="D21" s="108">
        <v>43331</v>
      </c>
      <c r="E21" s="109">
        <f t="shared" si="5"/>
        <v>410</v>
      </c>
      <c r="F21" s="149">
        <f t="shared" si="14"/>
        <v>2.163E-2</v>
      </c>
      <c r="G21" s="155">
        <f>0.1</f>
        <v>0.1</v>
      </c>
      <c r="H21" s="155" t="s">
        <v>158</v>
      </c>
      <c r="I21" s="78">
        <f>Raport!C36</f>
        <v>0</v>
      </c>
      <c r="J21" s="99">
        <f t="shared" si="15"/>
        <v>0</v>
      </c>
      <c r="K21" s="99">
        <f t="shared" ref="K21:K26" si="20">IF((IF(C21&lt;$W$2,DATEDIF(C21,$W$2,"d"),0))/E21&gt;1,1,(IF(C21&lt;$W$2,DATEDIF(C21,$W$2,"d"),0))/E21)</f>
        <v>0.13902439024390245</v>
      </c>
      <c r="L21" s="99">
        <f t="shared" si="16"/>
        <v>3.00709756097561E-3</v>
      </c>
      <c r="M21" s="99" t="s">
        <v>90</v>
      </c>
      <c r="N21" s="99">
        <f t="shared" si="13"/>
        <v>6.3414634146341464E-2</v>
      </c>
      <c r="O21" s="99" t="s">
        <v>90</v>
      </c>
      <c r="P21" s="78">
        <f>Raport!C88</f>
        <v>0</v>
      </c>
      <c r="Q21" s="99">
        <f t="shared" si="17"/>
        <v>0</v>
      </c>
      <c r="R21" s="99">
        <f t="shared" si="18"/>
        <v>0.21219512195121951</v>
      </c>
      <c r="S21" s="99">
        <f t="shared" si="19"/>
        <v>4.589780487804878E-3</v>
      </c>
      <c r="T21" s="100"/>
      <c r="U21" s="101"/>
      <c r="V21" s="102"/>
      <c r="W21" s="103"/>
      <c r="X21" s="103"/>
    </row>
    <row r="22" spans="1:24" s="104" customFormat="1" ht="36.6" customHeight="1">
      <c r="A22" s="105" t="s">
        <v>134</v>
      </c>
      <c r="B22" s="106" t="s">
        <v>141</v>
      </c>
      <c r="C22" s="108">
        <v>42921</v>
      </c>
      <c r="D22" s="108">
        <v>43411</v>
      </c>
      <c r="E22" s="109">
        <f t="shared" si="5"/>
        <v>490</v>
      </c>
      <c r="F22" s="149">
        <f t="shared" si="14"/>
        <v>6.4889999999999989E-2</v>
      </c>
      <c r="G22" s="155">
        <f>0.3</f>
        <v>0.3</v>
      </c>
      <c r="H22" s="155" t="s">
        <v>148</v>
      </c>
      <c r="I22" s="78">
        <f>Raport!C37</f>
        <v>0</v>
      </c>
      <c r="J22" s="99">
        <f t="shared" si="15"/>
        <v>0</v>
      </c>
      <c r="K22" s="99">
        <f t="shared" si="20"/>
        <v>0.11632653061224489</v>
      </c>
      <c r="L22" s="99">
        <f t="shared" si="16"/>
        <v>7.5484285714285696E-3</v>
      </c>
      <c r="M22" s="99" t="s">
        <v>90</v>
      </c>
      <c r="N22" s="99">
        <f t="shared" si="13"/>
        <v>5.3061224489795916E-2</v>
      </c>
      <c r="O22" s="99" t="s">
        <v>90</v>
      </c>
      <c r="P22" s="78">
        <f>Raport!C89</f>
        <v>0</v>
      </c>
      <c r="Q22" s="99">
        <f t="shared" si="17"/>
        <v>0</v>
      </c>
      <c r="R22" s="99">
        <f t="shared" si="18"/>
        <v>0.17755102040816326</v>
      </c>
      <c r="S22" s="99">
        <f t="shared" si="19"/>
        <v>1.1521285714285711E-2</v>
      </c>
      <c r="T22" s="100"/>
      <c r="U22" s="101"/>
      <c r="V22" s="102"/>
      <c r="W22" s="103"/>
      <c r="X22" s="103"/>
    </row>
    <row r="23" spans="1:24" s="104" customFormat="1" ht="26.4">
      <c r="A23" s="105" t="s">
        <v>138</v>
      </c>
      <c r="B23" s="106" t="s">
        <v>142</v>
      </c>
      <c r="C23" s="108">
        <v>42921</v>
      </c>
      <c r="D23" s="108">
        <v>43483</v>
      </c>
      <c r="E23" s="109">
        <f t="shared" si="5"/>
        <v>562</v>
      </c>
      <c r="F23" s="149">
        <f t="shared" si="14"/>
        <v>1.0815E-2</v>
      </c>
      <c r="G23" s="155">
        <f>0.05</f>
        <v>0.05</v>
      </c>
      <c r="H23" s="155" t="s">
        <v>149</v>
      </c>
      <c r="I23" s="78">
        <f>Raport!C38</f>
        <v>0</v>
      </c>
      <c r="J23" s="99">
        <f t="shared" si="15"/>
        <v>0</v>
      </c>
      <c r="K23" s="99">
        <f t="shared" si="20"/>
        <v>0.10142348754448399</v>
      </c>
      <c r="L23" s="99">
        <f t="shared" si="16"/>
        <v>1.0968950177935944E-3</v>
      </c>
      <c r="M23" s="99" t="s">
        <v>90</v>
      </c>
      <c r="N23" s="99">
        <f t="shared" si="13"/>
        <v>4.6263345195729534E-2</v>
      </c>
      <c r="O23" s="99" t="s">
        <v>90</v>
      </c>
      <c r="P23" s="78">
        <f>Raport!C90</f>
        <v>0</v>
      </c>
      <c r="Q23" s="99">
        <f t="shared" si="17"/>
        <v>0</v>
      </c>
      <c r="R23" s="99">
        <f t="shared" si="18"/>
        <v>0.15480427046263345</v>
      </c>
      <c r="S23" s="99">
        <f t="shared" si="19"/>
        <v>1.6742081850533808E-3</v>
      </c>
      <c r="T23" s="100"/>
      <c r="U23" s="101"/>
      <c r="V23" s="102"/>
      <c r="W23" s="103"/>
      <c r="X23" s="103"/>
    </row>
    <row r="24" spans="1:24" s="104" customFormat="1" ht="26.4">
      <c r="A24" s="105" t="s">
        <v>139</v>
      </c>
      <c r="B24" s="106" t="s">
        <v>143</v>
      </c>
      <c r="C24" s="108">
        <v>42921</v>
      </c>
      <c r="D24" s="108">
        <v>43553</v>
      </c>
      <c r="E24" s="109">
        <f t="shared" si="5"/>
        <v>632</v>
      </c>
      <c r="F24" s="149">
        <f t="shared" si="14"/>
        <v>4.326E-2</v>
      </c>
      <c r="G24" s="155">
        <f>0.2</f>
        <v>0.2</v>
      </c>
      <c r="H24" s="155" t="s">
        <v>151</v>
      </c>
      <c r="I24" s="78">
        <f>Raport!C39</f>
        <v>0</v>
      </c>
      <c r="J24" s="99">
        <f t="shared" si="15"/>
        <v>0</v>
      </c>
      <c r="K24" s="99">
        <f t="shared" si="20"/>
        <v>9.0189873417721514E-2</v>
      </c>
      <c r="L24" s="99">
        <f t="shared" si="16"/>
        <v>3.9016139240506328E-3</v>
      </c>
      <c r="M24" s="99" t="s">
        <v>90</v>
      </c>
      <c r="N24" s="99">
        <f t="shared" si="13"/>
        <v>4.1139240506329111E-2</v>
      </c>
      <c r="O24" s="99" t="s">
        <v>90</v>
      </c>
      <c r="P24" s="78">
        <f>Raport!C91</f>
        <v>0</v>
      </c>
      <c r="Q24" s="99">
        <f t="shared" si="17"/>
        <v>0</v>
      </c>
      <c r="R24" s="99">
        <f t="shared" si="18"/>
        <v>0.13765822784810128</v>
      </c>
      <c r="S24" s="99">
        <f t="shared" si="19"/>
        <v>5.9550949367088608E-3</v>
      </c>
      <c r="T24" s="100"/>
      <c r="U24" s="101"/>
      <c r="V24" s="102"/>
      <c r="W24" s="103"/>
      <c r="X24" s="103"/>
    </row>
    <row r="25" spans="1:24" s="104" customFormat="1" ht="26.4">
      <c r="A25" s="105" t="s">
        <v>140</v>
      </c>
      <c r="B25" s="106" t="s">
        <v>144</v>
      </c>
      <c r="C25" s="108">
        <v>42921</v>
      </c>
      <c r="D25" s="108">
        <v>43553</v>
      </c>
      <c r="E25" s="109">
        <f t="shared" si="5"/>
        <v>632</v>
      </c>
      <c r="F25" s="149">
        <f t="shared" si="14"/>
        <v>4.326E-2</v>
      </c>
      <c r="G25" s="155">
        <f>0.2</f>
        <v>0.2</v>
      </c>
      <c r="H25" s="155" t="s">
        <v>150</v>
      </c>
      <c r="I25" s="78">
        <f>Raport!C40</f>
        <v>0</v>
      </c>
      <c r="J25" s="99">
        <f t="shared" si="15"/>
        <v>0</v>
      </c>
      <c r="K25" s="99">
        <f t="shared" si="20"/>
        <v>9.0189873417721514E-2</v>
      </c>
      <c r="L25" s="99">
        <f t="shared" si="16"/>
        <v>3.9016139240506328E-3</v>
      </c>
      <c r="M25" s="99" t="s">
        <v>90</v>
      </c>
      <c r="N25" s="99">
        <f t="shared" si="13"/>
        <v>4.1139240506329111E-2</v>
      </c>
      <c r="O25" s="99" t="s">
        <v>90</v>
      </c>
      <c r="P25" s="78">
        <f>Raport!C92</f>
        <v>0</v>
      </c>
      <c r="Q25" s="99">
        <f t="shared" si="17"/>
        <v>0</v>
      </c>
      <c r="R25" s="99">
        <f t="shared" si="18"/>
        <v>0.13765822784810128</v>
      </c>
      <c r="S25" s="99">
        <f t="shared" si="19"/>
        <v>5.9550949367088608E-3</v>
      </c>
      <c r="T25" s="100"/>
      <c r="U25" s="101"/>
      <c r="V25" s="102"/>
      <c r="W25" s="103"/>
      <c r="X25" s="103"/>
    </row>
    <row r="26" spans="1:24" s="141" customFormat="1" ht="13.2">
      <c r="A26" s="129"/>
      <c r="B26" s="130" t="s">
        <v>145</v>
      </c>
      <c r="C26" s="131">
        <v>43465</v>
      </c>
      <c r="D26" s="132">
        <v>43553</v>
      </c>
      <c r="E26" s="133">
        <f t="shared" si="5"/>
        <v>88</v>
      </c>
      <c r="F26" s="150">
        <f>F19*G26</f>
        <v>1.0815E-2</v>
      </c>
      <c r="G26" s="134">
        <v>0.05</v>
      </c>
      <c r="H26" s="134" t="s">
        <v>156</v>
      </c>
      <c r="I26" s="135">
        <f>Raport!C41</f>
        <v>0</v>
      </c>
      <c r="J26" s="136">
        <f t="shared" si="15"/>
        <v>0</v>
      </c>
      <c r="K26" s="136">
        <f t="shared" si="20"/>
        <v>0</v>
      </c>
      <c r="L26" s="136">
        <f t="shared" si="16"/>
        <v>0</v>
      </c>
      <c r="M26" s="136" t="s">
        <v>90</v>
      </c>
      <c r="N26" s="135">
        <f t="shared" si="13"/>
        <v>0</v>
      </c>
      <c r="O26" s="151" t="s">
        <v>90</v>
      </c>
      <c r="P26" s="135">
        <f>Raport!C93</f>
        <v>0</v>
      </c>
      <c r="Q26" s="135">
        <f t="shared" si="17"/>
        <v>0</v>
      </c>
      <c r="R26" s="135">
        <f t="shared" si="18"/>
        <v>0</v>
      </c>
      <c r="S26" s="135">
        <f t="shared" si="19"/>
        <v>0</v>
      </c>
      <c r="T26" s="137"/>
      <c r="U26" s="138"/>
      <c r="V26" s="139"/>
      <c r="W26" s="140"/>
      <c r="X26" s="140"/>
    </row>
    <row r="27" spans="1:24" s="147" customFormat="1" ht="13.2">
      <c r="A27" s="93"/>
      <c r="B27" s="94" t="s">
        <v>137</v>
      </c>
      <c r="C27" s="95">
        <v>42921</v>
      </c>
      <c r="D27" s="96">
        <v>43738</v>
      </c>
      <c r="E27" s="97">
        <f t="shared" si="5"/>
        <v>817</v>
      </c>
      <c r="F27" s="98">
        <f>F10*0.4</f>
        <v>0.2472</v>
      </c>
      <c r="G27" s="154" t="s">
        <v>90</v>
      </c>
      <c r="H27" s="154" t="s">
        <v>90</v>
      </c>
      <c r="I27" s="123">
        <f>AVERAGE(I28:I34)</f>
        <v>0</v>
      </c>
      <c r="J27" s="124">
        <f>SUM(J28:J34)</f>
        <v>0</v>
      </c>
      <c r="K27" s="123">
        <f>AVERAGE(K28:K34)</f>
        <v>7.0319274893577727E-2</v>
      </c>
      <c r="L27" s="123">
        <f>SUM(L28:L34)</f>
        <v>1.8856479961002075E-2</v>
      </c>
      <c r="M27" s="124" t="s">
        <v>90</v>
      </c>
      <c r="N27" s="123">
        <f>AVERAGE(N28:N34)</f>
        <v>3.2075458723386324E-2</v>
      </c>
      <c r="O27" s="124" t="s">
        <v>90</v>
      </c>
      <c r="P27" s="123">
        <f>AVERAGE(P28:P34)</f>
        <v>0</v>
      </c>
      <c r="Q27" s="124">
        <f>SUM(Q28:Q34)</f>
        <v>0</v>
      </c>
      <c r="R27" s="123">
        <f>AVERAGE(R28:R34)</f>
        <v>0.10732941957440809</v>
      </c>
      <c r="S27" s="123" t="s">
        <v>90</v>
      </c>
      <c r="T27" s="143"/>
      <c r="U27" s="144"/>
      <c r="V27" s="145"/>
      <c r="W27" s="146"/>
      <c r="X27" s="146"/>
    </row>
    <row r="28" spans="1:24" s="104" customFormat="1" ht="55.2" customHeight="1">
      <c r="A28" s="107" t="s">
        <v>82</v>
      </c>
      <c r="B28" s="106" t="s">
        <v>83</v>
      </c>
      <c r="C28" s="108">
        <v>42921</v>
      </c>
      <c r="D28" s="108">
        <v>43522</v>
      </c>
      <c r="E28" s="109">
        <f t="shared" si="5"/>
        <v>601</v>
      </c>
      <c r="F28" s="149">
        <f t="shared" ref="F28:F33" si="21">$F$27*G28</f>
        <v>2.4720000000000002E-2</v>
      </c>
      <c r="G28" s="155">
        <f>0.1</f>
        <v>0.1</v>
      </c>
      <c r="H28" s="155" t="s">
        <v>157</v>
      </c>
      <c r="I28" s="78">
        <f>Raport!C43</f>
        <v>0</v>
      </c>
      <c r="J28" s="99">
        <f t="shared" ref="J28:J35" si="22">I28*F28</f>
        <v>0</v>
      </c>
      <c r="K28" s="99">
        <f t="shared" ref="K28:K43" si="23">IF((IF(C28&lt;$W$2,DATEDIF(C28,$W$2,"d"),0))/E28&gt;1,1,(IF(C28&lt;$W$2,DATEDIF(C28,$W$2,"d"),0))/E28)</f>
        <v>9.4841930116472545E-2</v>
      </c>
      <c r="L28" s="99">
        <f t="shared" ref="L28:L34" si="24">K28*F28</f>
        <v>2.3444925124792015E-3</v>
      </c>
      <c r="M28" s="99" t="s">
        <v>90</v>
      </c>
      <c r="N28" s="99">
        <f t="shared" si="13"/>
        <v>4.3261231281198007E-2</v>
      </c>
      <c r="O28" s="99" t="s">
        <v>90</v>
      </c>
      <c r="P28" s="78">
        <f>Raport!C95</f>
        <v>0</v>
      </c>
      <c r="Q28" s="99">
        <f t="shared" ref="Q28:Q35" si="25">P28*F28</f>
        <v>0</v>
      </c>
      <c r="R28" s="99">
        <f t="shared" ref="R28:R43" si="26">IF((IF(C28&lt;$X$2,DATEDIF(C28,$X$2,"d"),0))/E28&gt;1,1,(IF(C28&lt;$X$2,DATEDIF(C28,$X$2,"d"),0))/E28)</f>
        <v>0.14475873544093179</v>
      </c>
      <c r="S28" s="99">
        <f t="shared" ref="S28:S35" si="27">R28*F28</f>
        <v>3.5784359400998344E-3</v>
      </c>
      <c r="T28" s="100"/>
      <c r="U28" s="101"/>
      <c r="V28" s="102"/>
      <c r="W28" s="103"/>
      <c r="X28" s="103"/>
    </row>
    <row r="29" spans="1:24" s="104" customFormat="1" ht="48.6" customHeight="1">
      <c r="A29" s="107" t="s">
        <v>84</v>
      </c>
      <c r="B29" s="106" t="s">
        <v>85</v>
      </c>
      <c r="C29" s="108">
        <v>42921</v>
      </c>
      <c r="D29" s="108">
        <v>43512</v>
      </c>
      <c r="E29" s="109">
        <f t="shared" si="5"/>
        <v>591</v>
      </c>
      <c r="F29" s="149">
        <f t="shared" si="21"/>
        <v>2.4720000000000002E-2</v>
      </c>
      <c r="G29" s="155">
        <f>0.1</f>
        <v>0.1</v>
      </c>
      <c r="H29" s="155" t="s">
        <v>158</v>
      </c>
      <c r="I29" s="78">
        <f>Raport!C44</f>
        <v>0</v>
      </c>
      <c r="J29" s="99">
        <f t="shared" si="22"/>
        <v>0</v>
      </c>
      <c r="K29" s="99">
        <f t="shared" si="23"/>
        <v>9.6446700507614211E-2</v>
      </c>
      <c r="L29" s="99">
        <f t="shared" si="24"/>
        <v>2.3841624365482234E-3</v>
      </c>
      <c r="M29" s="99" t="s">
        <v>90</v>
      </c>
      <c r="N29" s="99">
        <f t="shared" si="13"/>
        <v>4.3993231810490696E-2</v>
      </c>
      <c r="O29" s="99" t="s">
        <v>90</v>
      </c>
      <c r="P29" s="78">
        <f>Raport!C96</f>
        <v>0</v>
      </c>
      <c r="Q29" s="99">
        <f t="shared" si="25"/>
        <v>0</v>
      </c>
      <c r="R29" s="99">
        <f t="shared" si="26"/>
        <v>0.14720812182741116</v>
      </c>
      <c r="S29" s="99">
        <f t="shared" si="27"/>
        <v>3.6389847715736045E-3</v>
      </c>
      <c r="T29" s="100"/>
      <c r="U29" s="101"/>
      <c r="V29" s="102"/>
      <c r="W29" s="103"/>
      <c r="X29" s="103"/>
    </row>
    <row r="30" spans="1:24" s="104" customFormat="1" ht="47.4" customHeight="1">
      <c r="A30" s="105" t="s">
        <v>134</v>
      </c>
      <c r="B30" s="106" t="s">
        <v>141</v>
      </c>
      <c r="C30" s="108">
        <v>42921</v>
      </c>
      <c r="D30" s="108">
        <v>43594</v>
      </c>
      <c r="E30" s="109">
        <f t="shared" si="5"/>
        <v>673</v>
      </c>
      <c r="F30" s="149">
        <f t="shared" si="21"/>
        <v>7.4160000000000004E-2</v>
      </c>
      <c r="G30" s="155">
        <f>0.3</f>
        <v>0.3</v>
      </c>
      <c r="H30" s="155" t="s">
        <v>148</v>
      </c>
      <c r="I30" s="78">
        <f>Raport!C45</f>
        <v>0</v>
      </c>
      <c r="J30" s="99">
        <f t="shared" si="22"/>
        <v>0</v>
      </c>
      <c r="K30" s="99">
        <f t="shared" si="23"/>
        <v>8.469539375928678E-2</v>
      </c>
      <c r="L30" s="99">
        <f t="shared" si="24"/>
        <v>6.2810104011887082E-3</v>
      </c>
      <c r="M30" s="99" t="s">
        <v>90</v>
      </c>
      <c r="N30" s="99">
        <f t="shared" si="13"/>
        <v>3.8632986627043092E-2</v>
      </c>
      <c r="O30" s="99" t="s">
        <v>90</v>
      </c>
      <c r="P30" s="78">
        <f>Raport!C97</f>
        <v>0</v>
      </c>
      <c r="Q30" s="99">
        <f t="shared" si="25"/>
        <v>0</v>
      </c>
      <c r="R30" s="99">
        <f t="shared" si="26"/>
        <v>0.12927191679049035</v>
      </c>
      <c r="S30" s="99">
        <f t="shared" si="27"/>
        <v>9.5868053491827646E-3</v>
      </c>
      <c r="T30" s="100"/>
      <c r="U30" s="101"/>
      <c r="V30" s="102"/>
      <c r="W30" s="103"/>
      <c r="X30" s="103"/>
    </row>
    <row r="31" spans="1:24" s="104" customFormat="1" ht="26.4">
      <c r="A31" s="105" t="s">
        <v>138</v>
      </c>
      <c r="B31" s="106" t="s">
        <v>142</v>
      </c>
      <c r="C31" s="108">
        <v>42921</v>
      </c>
      <c r="D31" s="108">
        <v>43664</v>
      </c>
      <c r="E31" s="109">
        <f t="shared" si="5"/>
        <v>743</v>
      </c>
      <c r="F31" s="149">
        <f t="shared" si="21"/>
        <v>1.2360000000000001E-2</v>
      </c>
      <c r="G31" s="155">
        <f>0.05</f>
        <v>0.05</v>
      </c>
      <c r="H31" s="155" t="s">
        <v>149</v>
      </c>
      <c r="I31" s="78">
        <f>Raport!C46</f>
        <v>0</v>
      </c>
      <c r="J31" s="99">
        <f t="shared" si="22"/>
        <v>0</v>
      </c>
      <c r="K31" s="99">
        <f t="shared" si="23"/>
        <v>7.6716016150740238E-2</v>
      </c>
      <c r="L31" s="99">
        <f t="shared" si="24"/>
        <v>9.4820995962314938E-4</v>
      </c>
      <c r="M31" s="99" t="s">
        <v>90</v>
      </c>
      <c r="N31" s="99">
        <f t="shared" si="13"/>
        <v>3.4993270524899055E-2</v>
      </c>
      <c r="O31" s="99" t="s">
        <v>90</v>
      </c>
      <c r="P31" s="78">
        <f>Raport!C98</f>
        <v>0</v>
      </c>
      <c r="Q31" s="99">
        <f t="shared" si="25"/>
        <v>0</v>
      </c>
      <c r="R31" s="99">
        <f t="shared" si="26"/>
        <v>0.11709286675639301</v>
      </c>
      <c r="S31" s="99">
        <f t="shared" si="27"/>
        <v>1.4472678331090177E-3</v>
      </c>
      <c r="T31" s="100"/>
      <c r="U31" s="101"/>
      <c r="V31" s="102"/>
      <c r="W31" s="103"/>
      <c r="X31" s="103"/>
    </row>
    <row r="32" spans="1:24" s="104" customFormat="1" ht="26.4">
      <c r="A32" s="105" t="s">
        <v>139</v>
      </c>
      <c r="B32" s="106" t="s">
        <v>143</v>
      </c>
      <c r="C32" s="108">
        <v>42921</v>
      </c>
      <c r="D32" s="108">
        <v>43738</v>
      </c>
      <c r="E32" s="109">
        <f t="shared" si="5"/>
        <v>817</v>
      </c>
      <c r="F32" s="149">
        <f t="shared" si="21"/>
        <v>4.9440000000000005E-2</v>
      </c>
      <c r="G32" s="155">
        <f>0.2</f>
        <v>0.2</v>
      </c>
      <c r="H32" s="155" t="s">
        <v>151</v>
      </c>
      <c r="I32" s="78">
        <f>Raport!C47</f>
        <v>0</v>
      </c>
      <c r="J32" s="99">
        <f t="shared" si="22"/>
        <v>0</v>
      </c>
      <c r="K32" s="99">
        <f t="shared" si="23"/>
        <v>6.9767441860465115E-2</v>
      </c>
      <c r="L32" s="99">
        <f t="shared" si="24"/>
        <v>3.4493023255813956E-3</v>
      </c>
      <c r="M32" s="99" t="s">
        <v>90</v>
      </c>
      <c r="N32" s="99">
        <f t="shared" si="13"/>
        <v>3.182374541003672E-2</v>
      </c>
      <c r="O32" s="99" t="s">
        <v>90</v>
      </c>
      <c r="P32" s="78">
        <f>Raport!C99</f>
        <v>0</v>
      </c>
      <c r="Q32" s="99">
        <f t="shared" si="25"/>
        <v>0</v>
      </c>
      <c r="R32" s="99">
        <f t="shared" si="26"/>
        <v>0.10648714810281518</v>
      </c>
      <c r="S32" s="99">
        <f t="shared" si="27"/>
        <v>5.2647246022031824E-3</v>
      </c>
      <c r="T32" s="100"/>
      <c r="U32" s="101"/>
      <c r="V32" s="102"/>
      <c r="W32" s="103"/>
      <c r="X32" s="103"/>
    </row>
    <row r="33" spans="1:24" s="104" customFormat="1" ht="26.4">
      <c r="A33" s="105" t="s">
        <v>140</v>
      </c>
      <c r="B33" s="106" t="s">
        <v>144</v>
      </c>
      <c r="C33" s="108">
        <v>42921</v>
      </c>
      <c r="D33" s="108">
        <v>43738</v>
      </c>
      <c r="E33" s="109">
        <f t="shared" si="5"/>
        <v>817</v>
      </c>
      <c r="F33" s="149">
        <f t="shared" si="21"/>
        <v>4.9440000000000005E-2</v>
      </c>
      <c r="G33" s="155">
        <f>0.2</f>
        <v>0.2</v>
      </c>
      <c r="H33" s="155" t="s">
        <v>150</v>
      </c>
      <c r="I33" s="78">
        <f>Raport!C48</f>
        <v>0</v>
      </c>
      <c r="J33" s="99">
        <f t="shared" si="22"/>
        <v>0</v>
      </c>
      <c r="K33" s="99">
        <f t="shared" si="23"/>
        <v>6.9767441860465115E-2</v>
      </c>
      <c r="L33" s="99">
        <f>K33*F33</f>
        <v>3.4493023255813956E-3</v>
      </c>
      <c r="M33" s="99" t="s">
        <v>90</v>
      </c>
      <c r="N33" s="99">
        <f t="shared" si="13"/>
        <v>3.182374541003672E-2</v>
      </c>
      <c r="O33" s="99" t="s">
        <v>90</v>
      </c>
      <c r="P33" s="78">
        <f>Raport!C100</f>
        <v>0</v>
      </c>
      <c r="Q33" s="99">
        <f t="shared" si="25"/>
        <v>0</v>
      </c>
      <c r="R33" s="99">
        <f t="shared" si="26"/>
        <v>0.10648714810281518</v>
      </c>
      <c r="S33" s="99">
        <f t="shared" si="27"/>
        <v>5.2647246022031824E-3</v>
      </c>
      <c r="T33" s="100"/>
      <c r="U33" s="101"/>
      <c r="V33" s="102"/>
      <c r="W33" s="103"/>
      <c r="X33" s="103"/>
    </row>
    <row r="34" spans="1:24" s="141" customFormat="1" ht="13.2">
      <c r="A34" s="129"/>
      <c r="B34" s="130" t="s">
        <v>145</v>
      </c>
      <c r="C34" s="131">
        <v>43439</v>
      </c>
      <c r="D34" s="132">
        <v>43738</v>
      </c>
      <c r="E34" s="133">
        <f t="shared" si="5"/>
        <v>299</v>
      </c>
      <c r="F34" s="150">
        <f>F27*G34</f>
        <v>1.2360000000000001E-2</v>
      </c>
      <c r="G34" s="134">
        <v>0.05</v>
      </c>
      <c r="H34" s="134" t="s">
        <v>156</v>
      </c>
      <c r="I34" s="135">
        <f>Raport!C49</f>
        <v>0</v>
      </c>
      <c r="J34" s="135">
        <f t="shared" si="22"/>
        <v>0</v>
      </c>
      <c r="K34" s="135">
        <f t="shared" si="23"/>
        <v>0</v>
      </c>
      <c r="L34" s="135">
        <f t="shared" si="24"/>
        <v>0</v>
      </c>
      <c r="M34" s="135" t="s">
        <v>90</v>
      </c>
      <c r="N34" s="135">
        <f>IF((IF(C34&lt;$V$2,DATEDIF(C34,$V$2,"d"),0))/E34&gt;1,1,(IF(C34&lt;$V$2,DATEDIF(C34,$V$2,"d"),0))/E34)</f>
        <v>0</v>
      </c>
      <c r="O34" s="151" t="s">
        <v>90</v>
      </c>
      <c r="P34" s="135">
        <f>Raport!C101</f>
        <v>0</v>
      </c>
      <c r="Q34" s="135">
        <f t="shared" si="25"/>
        <v>0</v>
      </c>
      <c r="R34" s="135">
        <f t="shared" si="26"/>
        <v>0</v>
      </c>
      <c r="S34" s="135">
        <f t="shared" si="27"/>
        <v>0</v>
      </c>
      <c r="T34" s="137"/>
      <c r="U34" s="138"/>
      <c r="V34" s="139"/>
      <c r="W34" s="140"/>
      <c r="X34" s="140"/>
    </row>
    <row r="35" spans="1:24" s="24" customFormat="1" ht="13.2">
      <c r="A35" s="62" t="s">
        <v>54</v>
      </c>
      <c r="B35" s="49" t="s">
        <v>66</v>
      </c>
      <c r="C35" s="55">
        <v>43374</v>
      </c>
      <c r="D35" s="56">
        <v>43738</v>
      </c>
      <c r="E35" s="53">
        <f t="shared" si="3"/>
        <v>364</v>
      </c>
      <c r="F35" s="66">
        <v>0.19900000000000001</v>
      </c>
      <c r="G35" s="113"/>
      <c r="H35" s="113"/>
      <c r="I35" s="75">
        <f>Raport!C52</f>
        <v>0</v>
      </c>
      <c r="J35" s="89">
        <f t="shared" si="22"/>
        <v>0</v>
      </c>
      <c r="K35" s="75">
        <f t="shared" si="23"/>
        <v>0</v>
      </c>
      <c r="L35" s="75">
        <f>K35*F35</f>
        <v>0</v>
      </c>
      <c r="M35" s="75">
        <v>0</v>
      </c>
      <c r="N35" s="75">
        <f>IF((IF(C35&lt;$V$2,DATEDIF(C35,$V$2,"d"),0))/E35&gt;1,1,(IF(C35&lt;$V$2,DATEDIF(C35,$V$2,"d"),0))/E35)</f>
        <v>0</v>
      </c>
      <c r="O35" s="75">
        <f t="shared" si="4"/>
        <v>0</v>
      </c>
      <c r="P35" s="75">
        <f>Raport!C102</f>
        <v>0</v>
      </c>
      <c r="Q35" s="89">
        <f t="shared" si="25"/>
        <v>0</v>
      </c>
      <c r="R35" s="75">
        <f t="shared" si="26"/>
        <v>0</v>
      </c>
      <c r="S35" s="75">
        <f t="shared" si="27"/>
        <v>0</v>
      </c>
      <c r="T35" s="76"/>
      <c r="U35" s="29"/>
      <c r="V35" s="38"/>
      <c r="W35" s="33"/>
      <c r="X35" s="33"/>
    </row>
    <row r="36" spans="1:24" s="24" customFormat="1" ht="26.4">
      <c r="A36" s="63" t="s">
        <v>86</v>
      </c>
      <c r="B36" s="57" t="s">
        <v>87</v>
      </c>
      <c r="C36" s="46">
        <v>43374</v>
      </c>
      <c r="D36" s="47">
        <v>43738</v>
      </c>
      <c r="E36" s="44">
        <f t="shared" si="3"/>
        <v>364</v>
      </c>
      <c r="F36" s="58" t="s">
        <v>90</v>
      </c>
      <c r="G36" s="114"/>
      <c r="H36" s="114"/>
      <c r="I36" s="88" t="s">
        <v>90</v>
      </c>
      <c r="J36" s="90" t="s">
        <v>90</v>
      </c>
      <c r="K36" s="75">
        <f t="shared" si="23"/>
        <v>0</v>
      </c>
      <c r="L36" s="77" t="s">
        <v>90</v>
      </c>
      <c r="M36" s="77" t="s">
        <v>90</v>
      </c>
      <c r="N36" s="77" t="s">
        <v>90</v>
      </c>
      <c r="O36" s="77" t="s">
        <v>90</v>
      </c>
      <c r="P36" s="88" t="s">
        <v>90</v>
      </c>
      <c r="Q36" s="89" t="s">
        <v>90</v>
      </c>
      <c r="R36" s="75">
        <f t="shared" si="26"/>
        <v>0</v>
      </c>
      <c r="S36" s="77" t="s">
        <v>90</v>
      </c>
      <c r="T36" s="76"/>
      <c r="U36" s="29"/>
      <c r="V36" s="38"/>
      <c r="W36" s="33"/>
      <c r="X36" s="33"/>
    </row>
    <row r="37" spans="1:24" s="24" customFormat="1" ht="26.4">
      <c r="A37" s="62" t="s">
        <v>55</v>
      </c>
      <c r="B37" s="49" t="s">
        <v>67</v>
      </c>
      <c r="C37" s="55">
        <v>43647</v>
      </c>
      <c r="D37" s="56">
        <v>43791</v>
      </c>
      <c r="E37" s="53">
        <f t="shared" si="3"/>
        <v>144</v>
      </c>
      <c r="F37" s="66">
        <v>0.02</v>
      </c>
      <c r="G37" s="113"/>
      <c r="H37" s="113"/>
      <c r="I37" s="75">
        <f>Raport!C54</f>
        <v>0</v>
      </c>
      <c r="J37" s="89">
        <f t="shared" ref="J37:J43" si="28">I37*F37</f>
        <v>0</v>
      </c>
      <c r="K37" s="75">
        <f t="shared" si="23"/>
        <v>0</v>
      </c>
      <c r="L37" s="75">
        <f t="shared" ref="L37:L43" si="29">K37*F37</f>
        <v>0</v>
      </c>
      <c r="M37" s="75">
        <v>0</v>
      </c>
      <c r="N37" s="75">
        <f t="shared" si="13"/>
        <v>0</v>
      </c>
      <c r="O37" s="75">
        <f t="shared" si="4"/>
        <v>0</v>
      </c>
      <c r="P37" s="75">
        <f>Raport!C104</f>
        <v>0</v>
      </c>
      <c r="Q37" s="89">
        <f t="shared" ref="Q37:Q43" si="30">P37*F37</f>
        <v>0</v>
      </c>
      <c r="R37" s="75">
        <f t="shared" si="26"/>
        <v>0</v>
      </c>
      <c r="S37" s="75">
        <f t="shared" ref="S37:S43" si="31">R37*F37</f>
        <v>0</v>
      </c>
      <c r="T37" s="76"/>
      <c r="U37" s="29"/>
      <c r="V37" s="38"/>
      <c r="W37" s="33"/>
      <c r="X37" s="33"/>
    </row>
    <row r="38" spans="1:24" s="24" customFormat="1" ht="13.2">
      <c r="A38" s="62" t="s">
        <v>56</v>
      </c>
      <c r="B38" s="49" t="s">
        <v>68</v>
      </c>
      <c r="C38" s="55">
        <v>43647</v>
      </c>
      <c r="D38" s="56">
        <v>43791</v>
      </c>
      <c r="E38" s="53">
        <f t="shared" si="3"/>
        <v>144</v>
      </c>
      <c r="F38" s="66">
        <v>0.02</v>
      </c>
      <c r="G38" s="113"/>
      <c r="H38" s="113"/>
      <c r="I38" s="75">
        <f>Raport!C55</f>
        <v>0</v>
      </c>
      <c r="J38" s="89">
        <f t="shared" si="28"/>
        <v>0</v>
      </c>
      <c r="K38" s="75">
        <f t="shared" si="23"/>
        <v>0</v>
      </c>
      <c r="L38" s="75">
        <f t="shared" si="29"/>
        <v>0</v>
      </c>
      <c r="M38" s="75">
        <v>0</v>
      </c>
      <c r="N38" s="75">
        <f t="shared" si="13"/>
        <v>0</v>
      </c>
      <c r="O38" s="75">
        <f t="shared" si="4"/>
        <v>0</v>
      </c>
      <c r="P38" s="75">
        <f>Raport!C105</f>
        <v>0</v>
      </c>
      <c r="Q38" s="89">
        <f t="shared" si="30"/>
        <v>0</v>
      </c>
      <c r="R38" s="75">
        <f t="shared" si="26"/>
        <v>0</v>
      </c>
      <c r="S38" s="75">
        <f t="shared" si="31"/>
        <v>0</v>
      </c>
      <c r="T38" s="76"/>
      <c r="U38" s="29"/>
      <c r="V38" s="38"/>
      <c r="W38" s="33"/>
      <c r="X38" s="33"/>
    </row>
    <row r="39" spans="1:24" s="24" customFormat="1" ht="26.4">
      <c r="A39" s="62" t="s">
        <v>57</v>
      </c>
      <c r="B39" s="49" t="s">
        <v>52</v>
      </c>
      <c r="C39" s="55">
        <v>43647</v>
      </c>
      <c r="D39" s="56">
        <v>43805</v>
      </c>
      <c r="E39" s="53">
        <f t="shared" si="3"/>
        <v>158</v>
      </c>
      <c r="F39" s="66">
        <v>3.0000000000000001E-3</v>
      </c>
      <c r="G39" s="113"/>
      <c r="H39" s="113"/>
      <c r="I39" s="75">
        <f>Raport!C56</f>
        <v>0</v>
      </c>
      <c r="J39" s="89">
        <f t="shared" si="28"/>
        <v>0</v>
      </c>
      <c r="K39" s="75">
        <f t="shared" si="23"/>
        <v>0</v>
      </c>
      <c r="L39" s="75">
        <f t="shared" si="29"/>
        <v>0</v>
      </c>
      <c r="M39" s="75">
        <v>0</v>
      </c>
      <c r="N39" s="75">
        <f t="shared" si="13"/>
        <v>0</v>
      </c>
      <c r="O39" s="75">
        <f t="shared" si="4"/>
        <v>0</v>
      </c>
      <c r="P39" s="75">
        <f>Raport!C106</f>
        <v>0</v>
      </c>
      <c r="Q39" s="89">
        <f t="shared" si="30"/>
        <v>0</v>
      </c>
      <c r="R39" s="75">
        <f t="shared" si="26"/>
        <v>0</v>
      </c>
      <c r="S39" s="75">
        <f t="shared" si="31"/>
        <v>0</v>
      </c>
      <c r="T39" s="76"/>
      <c r="U39" s="31"/>
      <c r="V39" s="38"/>
      <c r="W39" s="33"/>
      <c r="X39" s="33"/>
    </row>
    <row r="40" spans="1:24" s="24" customFormat="1" ht="13.2">
      <c r="A40" s="63" t="s">
        <v>88</v>
      </c>
      <c r="B40" s="57" t="s">
        <v>89</v>
      </c>
      <c r="C40" s="46">
        <v>43791</v>
      </c>
      <c r="D40" s="46">
        <v>43882</v>
      </c>
      <c r="E40" s="44">
        <f t="shared" si="3"/>
        <v>91</v>
      </c>
      <c r="F40" s="37">
        <v>7.0000000000000001E-3</v>
      </c>
      <c r="G40" s="116"/>
      <c r="H40" s="116"/>
      <c r="I40" s="75">
        <f>Raport!C57</f>
        <v>0</v>
      </c>
      <c r="J40" s="89">
        <f t="shared" si="28"/>
        <v>0</v>
      </c>
      <c r="K40" s="75">
        <f t="shared" si="23"/>
        <v>0</v>
      </c>
      <c r="L40" s="75">
        <f t="shared" si="29"/>
        <v>0</v>
      </c>
      <c r="M40" s="75">
        <v>0</v>
      </c>
      <c r="N40" s="75">
        <f t="shared" si="13"/>
        <v>0</v>
      </c>
      <c r="O40" s="75">
        <f t="shared" si="4"/>
        <v>0</v>
      </c>
      <c r="P40" s="75">
        <f>Raport!C107</f>
        <v>0</v>
      </c>
      <c r="Q40" s="89">
        <f t="shared" si="30"/>
        <v>0</v>
      </c>
      <c r="R40" s="75">
        <f t="shared" si="26"/>
        <v>0</v>
      </c>
      <c r="S40" s="75">
        <f t="shared" si="31"/>
        <v>0</v>
      </c>
      <c r="T40" s="76"/>
      <c r="U40" s="31"/>
      <c r="V40" s="38"/>
      <c r="W40" s="33"/>
      <c r="X40" s="33"/>
    </row>
    <row r="41" spans="1:24" s="24" customFormat="1" ht="13.2">
      <c r="A41" s="64" t="s">
        <v>58</v>
      </c>
      <c r="B41" s="50" t="s">
        <v>69</v>
      </c>
      <c r="C41" s="55">
        <v>43739</v>
      </c>
      <c r="D41" s="56">
        <v>43805</v>
      </c>
      <c r="E41" s="53">
        <f t="shared" si="3"/>
        <v>66</v>
      </c>
      <c r="F41" s="66">
        <v>0.02</v>
      </c>
      <c r="G41" s="113"/>
      <c r="H41" s="113"/>
      <c r="I41" s="75">
        <f>Raport!C58</f>
        <v>0</v>
      </c>
      <c r="J41" s="89">
        <f t="shared" si="28"/>
        <v>0</v>
      </c>
      <c r="K41" s="75">
        <f t="shared" si="23"/>
        <v>0</v>
      </c>
      <c r="L41" s="75">
        <f t="shared" si="29"/>
        <v>0</v>
      </c>
      <c r="M41" s="75">
        <v>0</v>
      </c>
      <c r="N41" s="75">
        <f t="shared" si="13"/>
        <v>0</v>
      </c>
      <c r="O41" s="75">
        <f t="shared" si="4"/>
        <v>0</v>
      </c>
      <c r="P41" s="75">
        <f>Raport!C108</f>
        <v>0</v>
      </c>
      <c r="Q41" s="89">
        <f t="shared" si="30"/>
        <v>0</v>
      </c>
      <c r="R41" s="75">
        <f t="shared" si="26"/>
        <v>0</v>
      </c>
      <c r="S41" s="75">
        <f t="shared" si="31"/>
        <v>0</v>
      </c>
      <c r="T41" s="76"/>
      <c r="U41" s="29"/>
      <c r="V41" s="38"/>
      <c r="W41" s="33"/>
      <c r="X41" s="33"/>
    </row>
    <row r="42" spans="1:24" s="24" customFormat="1" ht="26.4">
      <c r="A42" s="64" t="s">
        <v>59</v>
      </c>
      <c r="B42" s="50" t="s">
        <v>70</v>
      </c>
      <c r="C42" s="55">
        <v>43791</v>
      </c>
      <c r="D42" s="56">
        <v>43812</v>
      </c>
      <c r="E42" s="53">
        <f t="shared" si="3"/>
        <v>21</v>
      </c>
      <c r="F42" s="66">
        <v>7.0000000000000001E-3</v>
      </c>
      <c r="G42" s="113"/>
      <c r="H42" s="113"/>
      <c r="I42" s="75">
        <f>Raport!C59</f>
        <v>0</v>
      </c>
      <c r="J42" s="89">
        <f t="shared" si="28"/>
        <v>0</v>
      </c>
      <c r="K42" s="75">
        <f t="shared" si="23"/>
        <v>0</v>
      </c>
      <c r="L42" s="75">
        <f t="shared" si="29"/>
        <v>0</v>
      </c>
      <c r="M42" s="75">
        <v>0</v>
      </c>
      <c r="N42" s="75">
        <f t="shared" si="13"/>
        <v>0</v>
      </c>
      <c r="O42" s="75">
        <f t="shared" si="4"/>
        <v>0</v>
      </c>
      <c r="P42" s="75">
        <f>Raport!C109</f>
        <v>0</v>
      </c>
      <c r="Q42" s="89">
        <f t="shared" si="30"/>
        <v>0</v>
      </c>
      <c r="R42" s="75">
        <f t="shared" si="26"/>
        <v>0</v>
      </c>
      <c r="S42" s="75">
        <f t="shared" si="31"/>
        <v>0</v>
      </c>
      <c r="T42" s="76"/>
      <c r="U42" s="32"/>
      <c r="V42" s="33"/>
      <c r="W42" s="33"/>
      <c r="X42" s="33"/>
    </row>
    <row r="43" spans="1:24" s="24" customFormat="1" ht="27" thickBot="1">
      <c r="A43" s="65" t="s">
        <v>60</v>
      </c>
      <c r="B43" s="67" t="s">
        <v>71</v>
      </c>
      <c r="C43" s="68">
        <v>43791</v>
      </c>
      <c r="D43" s="69">
        <v>43882</v>
      </c>
      <c r="E43" s="70">
        <f t="shared" si="3"/>
        <v>91</v>
      </c>
      <c r="F43" s="71">
        <v>3.0000000000000001E-3</v>
      </c>
      <c r="G43" s="117"/>
      <c r="H43" s="117"/>
      <c r="I43" s="80">
        <f>Raport!C60</f>
        <v>0</v>
      </c>
      <c r="J43" s="91">
        <f t="shared" si="28"/>
        <v>0</v>
      </c>
      <c r="K43" s="80">
        <f t="shared" si="23"/>
        <v>0</v>
      </c>
      <c r="L43" s="80">
        <f t="shared" si="29"/>
        <v>0</v>
      </c>
      <c r="M43" s="80">
        <v>0</v>
      </c>
      <c r="N43" s="80">
        <f t="shared" si="13"/>
        <v>0</v>
      </c>
      <c r="O43" s="80">
        <f t="shared" si="4"/>
        <v>0</v>
      </c>
      <c r="P43" s="80">
        <f>Raport!C110</f>
        <v>0</v>
      </c>
      <c r="Q43" s="91">
        <f t="shared" si="30"/>
        <v>0</v>
      </c>
      <c r="R43" s="80">
        <f t="shared" si="26"/>
        <v>0</v>
      </c>
      <c r="S43" s="80">
        <f t="shared" si="31"/>
        <v>0</v>
      </c>
      <c r="T43" s="81"/>
      <c r="U43" s="33"/>
      <c r="V43" s="33"/>
      <c r="W43" s="33"/>
      <c r="X43" s="33"/>
    </row>
    <row r="44" spans="1:24">
      <c r="I44" s="20"/>
      <c r="J44" s="20"/>
    </row>
    <row r="45" spans="1:24">
      <c r="A45" s="41"/>
      <c r="B45" s="42" t="s">
        <v>75</v>
      </c>
      <c r="C45" s="41"/>
      <c r="D45" s="41"/>
      <c r="E45" s="41"/>
      <c r="F45" s="43"/>
      <c r="I45" s="41"/>
      <c r="J45" s="153">
        <f>SUM(J3:J10)+SUM(J35:J43)</f>
        <v>0</v>
      </c>
      <c r="K45" s="43"/>
      <c r="L45" s="153">
        <f>SUM(L3:L10)+SUM(L35:L43)</f>
        <v>9.4922583016899237E-2</v>
      </c>
      <c r="M45" s="43"/>
      <c r="N45" s="43"/>
      <c r="O45" s="43"/>
      <c r="P45" s="43"/>
      <c r="Q45" s="153">
        <f>SUM(Q3:Q10)+SUM(Q35:Q43)</f>
        <v>0</v>
      </c>
      <c r="R45" s="43"/>
      <c r="S45" s="153">
        <f>SUM(S3:S10)+SUM(S35:S43)</f>
        <v>0.14233590325319764</v>
      </c>
      <c r="T45" s="43"/>
    </row>
  </sheetData>
  <sheetProtection algorithmName="SHA-512" hashValue="CApYKFaGMXb4QiwXgv3rGYpYzZdkqm8HIXIbL3BDO9xnrcRMAnpLS/I3n4MpQQQSpvm5GwObaLjqRFFXKXeJUA==" saltValue="EGNEuth2Dw0iljmpTDTVgw==" spinCount="100000" sheet="1" objects="1" scenarios="1"/>
  <pageMargins left="0.70866141732283472" right="0.70866141732283472" top="1.24" bottom="0.74803149606299213" header="0.31496062992125984" footer="0.31496062992125984"/>
  <pageSetup paperSize="8" scale="16" fitToHeight="3" orientation="landscape" r:id="rId1"/>
  <headerFooter>
    <oddHeader>&amp;L&amp;G&amp;R
&amp;G</oddHeader>
    <oddFooter xml:space="preserve">&amp;CProjekt współfinansowany ze środków Unii Europejskiej w ramach
Programu Operacyjnego Pomoc Techniczna 2007-2013
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3" sqref="A3"/>
    </sheetView>
  </sheetViews>
  <sheetFormatPr defaultRowHeight="13.2"/>
  <cols>
    <col min="1" max="1" width="29.44140625" customWidth="1"/>
    <col min="2" max="2" width="119.6640625" customWidth="1"/>
  </cols>
  <sheetData>
    <row r="1" spans="1:2">
      <c r="A1" s="1" t="s">
        <v>3</v>
      </c>
      <c r="B1" s="1" t="s">
        <v>32</v>
      </c>
    </row>
    <row r="2" spans="1:2" ht="79.2">
      <c r="A2" s="84" t="s">
        <v>6</v>
      </c>
      <c r="B2" s="15" t="s">
        <v>124</v>
      </c>
    </row>
    <row r="3" spans="1:2" ht="92.4">
      <c r="A3" s="85" t="s">
        <v>7</v>
      </c>
      <c r="B3" s="15" t="s">
        <v>125</v>
      </c>
    </row>
    <row r="4" spans="1:2" ht="66">
      <c r="A4" s="86" t="s">
        <v>8</v>
      </c>
      <c r="B4" s="15" t="s">
        <v>126</v>
      </c>
    </row>
    <row r="5" spans="1:2">
      <c r="A5" s="83" t="s">
        <v>9</v>
      </c>
      <c r="B5" s="14" t="s">
        <v>131</v>
      </c>
    </row>
  </sheetData>
  <sheetProtection password="FDAE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Raport</vt:lpstr>
      <vt:lpstr>Zaawansowanie %-old</vt:lpstr>
      <vt:lpstr>Status Zadań</vt:lpstr>
      <vt:lpstr>Slowniki</vt:lpstr>
      <vt:lpstr>Raport!Print_Area</vt:lpstr>
      <vt:lpstr>Raport!Print_Titles</vt:lpstr>
      <vt:lpstr>Statusy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Skweres, Anna</dc:creator>
  <cp:lastModifiedBy>Autor</cp:lastModifiedBy>
  <cp:lastPrinted>2017-09-25T08:28:10Z</cp:lastPrinted>
  <dcterms:created xsi:type="dcterms:W3CDTF">2011-03-07T07:53:51Z</dcterms:created>
  <dcterms:modified xsi:type="dcterms:W3CDTF">2018-04-20T13:27:00Z</dcterms:modified>
</cp:coreProperties>
</file>